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atonet\atonetshares$\ATO Corporate\Digital Experience\Content Development and Delivery\JIRA Customer portal\JIRA service request tasks\DE-30501-31000\DE-30901-31000\DE-30909\Files for uploading\"/>
    </mc:Choice>
  </mc:AlternateContent>
  <xr:revisionPtr revIDLastSave="0" documentId="8_{F887AFD1-0420-439E-BD2C-19AAB6A0FD68}" xr6:coauthVersionLast="45" xr6:coauthVersionMax="45" xr10:uidLastSave="{00000000-0000-0000-0000-000000000000}"/>
  <workbookProtection workbookAlgorithmName="SHA-256" workbookHashValue="OfxhY1hiv79SMJWdiGEuJIv12z+341v/uU/5F+uY2PE=" workbookSaltValue="5aAlWvfoAPwCY93Mt8XtqQ==" workbookSpinCount="100000" lockStructure="1"/>
  <bookViews>
    <workbookView xWindow="0" yWindow="768" windowWidth="22932" windowHeight="10284" xr2:uid="{DD1E9C95-C661-455B-BAA3-99DAE9A9401E}"/>
  </bookViews>
  <sheets>
    <sheet name="Project pool deduction" sheetId="1" r:id="rId1"/>
    <sheet name="Version control and About" sheetId="3" state="hidden" r:id="rId2"/>
    <sheet name=" Reference module" sheetId="2" state="hidden" r:id="rId3"/>
    <sheet name="Test module" sheetId="4" state="hidden" r:id="rId4"/>
  </sheets>
  <definedNames>
    <definedName name="_xlnm._FilterDatabase" localSheetId="2" hidden="1">' Reference module'!$E$1:$U$880</definedName>
    <definedName name="_xlnm.Print_Area" localSheetId="0">'Project pool deduction'!$A$2:$B$44</definedName>
    <definedName name="_xlnm.Print_Titles" localSheetId="0">'Project pool deduction'!$2:$2</definedName>
    <definedName name="RowTitle">'Project pool deduction'!$A$29:$B$34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3" l="1"/>
  <c r="E4" i="3" l="1"/>
  <c r="G7" i="4" l="1"/>
  <c r="B557" i="2"/>
  <c r="K883" i="2" l="1"/>
  <c r="B2" i="1" l="1"/>
  <c r="B467" i="2" l="1"/>
  <c r="B776" i="2" l="1"/>
  <c r="A41" i="1" s="1"/>
  <c r="B796" i="2"/>
  <c r="H787" i="2"/>
  <c r="G787" i="2"/>
  <c r="F787" i="2"/>
  <c r="E787" i="2"/>
  <c r="D787" i="2"/>
  <c r="C787" i="2"/>
  <c r="B787" i="2"/>
  <c r="B782" i="2"/>
  <c r="H773" i="2"/>
  <c r="G773" i="2"/>
  <c r="F773" i="2"/>
  <c r="E773" i="2"/>
  <c r="D773" i="2"/>
  <c r="C773" i="2"/>
  <c r="B773" i="2"/>
  <c r="B367" i="2"/>
  <c r="H358" i="2"/>
  <c r="G358" i="2"/>
  <c r="F358" i="2"/>
  <c r="E358" i="2"/>
  <c r="D358" i="2"/>
  <c r="C358" i="2"/>
  <c r="B358" i="2"/>
  <c r="B353" i="2"/>
  <c r="H344" i="2"/>
  <c r="G344" i="2"/>
  <c r="F344" i="2"/>
  <c r="E344" i="2"/>
  <c r="D344" i="2"/>
  <c r="C344" i="2"/>
  <c r="B344" i="2"/>
  <c r="B53" i="2"/>
  <c r="A3" i="1" s="1"/>
  <c r="B59" i="2"/>
  <c r="H50" i="2"/>
  <c r="G50" i="2"/>
  <c r="F50" i="2"/>
  <c r="E50" i="2"/>
  <c r="D50" i="2"/>
  <c r="C50" i="2"/>
  <c r="B50" i="2"/>
  <c r="B790" i="2" l="1"/>
  <c r="A42" i="1" s="1"/>
  <c r="A17" i="1" l="1"/>
  <c r="A28" i="1" l="1"/>
  <c r="A27" i="1"/>
  <c r="B255" i="2"/>
  <c r="H246" i="2"/>
  <c r="G246" i="2"/>
  <c r="F246" i="2"/>
  <c r="E246" i="2"/>
  <c r="D246" i="2"/>
  <c r="C246" i="2"/>
  <c r="B246" i="2"/>
  <c r="K882" i="2" l="1"/>
  <c r="K884" i="2" l="1"/>
  <c r="B499" i="2"/>
  <c r="B828" i="2"/>
  <c r="B832" i="2"/>
  <c r="B807" i="2" l="1"/>
  <c r="C868" i="2" l="1"/>
  <c r="B868" i="2" s="1"/>
  <c r="C866" i="2"/>
  <c r="B866" i="2" s="1"/>
  <c r="C864" i="2"/>
  <c r="B864" i="2" s="1"/>
  <c r="B839" i="2" l="1"/>
  <c r="H822" i="2"/>
  <c r="G822" i="2"/>
  <c r="F822" i="2"/>
  <c r="E822" i="2"/>
  <c r="D822" i="2"/>
  <c r="C822" i="2"/>
  <c r="B822" i="2"/>
  <c r="B818" i="2"/>
  <c r="H801" i="2"/>
  <c r="G801" i="2"/>
  <c r="F801" i="2"/>
  <c r="E801" i="2"/>
  <c r="D801" i="2"/>
  <c r="C801" i="2"/>
  <c r="B801" i="2"/>
  <c r="B768" i="2"/>
  <c r="H758" i="2"/>
  <c r="G758" i="2"/>
  <c r="F758" i="2"/>
  <c r="E758" i="2"/>
  <c r="D758" i="2"/>
  <c r="C758" i="2"/>
  <c r="B758" i="2"/>
  <c r="C845" i="2"/>
  <c r="D845" i="2" s="1"/>
  <c r="H845" i="2"/>
  <c r="I845" i="2" s="1"/>
  <c r="C846" i="2"/>
  <c r="D846" i="2" s="1"/>
  <c r="C867" i="2" s="1"/>
  <c r="B867" i="2" s="1"/>
  <c r="H846" i="2"/>
  <c r="I846" i="2" s="1"/>
  <c r="C848" i="2"/>
  <c r="D848" i="2" s="1"/>
  <c r="C871" i="2" s="1"/>
  <c r="B871" i="2" s="1"/>
  <c r="H848" i="2"/>
  <c r="I848" i="2" s="1"/>
  <c r="C850" i="2"/>
  <c r="D850" i="2" s="1"/>
  <c r="C873" i="2" s="1"/>
  <c r="B873" i="2" s="1"/>
  <c r="C853" i="2"/>
  <c r="D853" i="2" s="1"/>
  <c r="C876" i="2" s="1"/>
  <c r="B876" i="2" s="1"/>
  <c r="B752" i="2"/>
  <c r="H744" i="2"/>
  <c r="G744" i="2"/>
  <c r="F744" i="2"/>
  <c r="E744" i="2"/>
  <c r="D744" i="2"/>
  <c r="C744" i="2"/>
  <c r="B744" i="2"/>
  <c r="C865" i="2" l="1"/>
  <c r="B865" i="2" s="1"/>
  <c r="B739" i="2"/>
  <c r="H724" i="2"/>
  <c r="G724" i="2"/>
  <c r="F724" i="2"/>
  <c r="E724" i="2"/>
  <c r="D724" i="2"/>
  <c r="C724" i="2"/>
  <c r="B724" i="2"/>
  <c r="B528" i="2"/>
  <c r="B699" i="2"/>
  <c r="H690" i="2"/>
  <c r="G690" i="2"/>
  <c r="F690" i="2"/>
  <c r="E690" i="2"/>
  <c r="D690" i="2"/>
  <c r="C690" i="2"/>
  <c r="B690" i="2"/>
  <c r="B719" i="2"/>
  <c r="H704" i="2"/>
  <c r="G704" i="2"/>
  <c r="F704" i="2"/>
  <c r="E704" i="2"/>
  <c r="D704" i="2"/>
  <c r="C704" i="2"/>
  <c r="B704" i="2"/>
  <c r="B685" i="2"/>
  <c r="H669" i="2"/>
  <c r="G669" i="2"/>
  <c r="F669" i="2"/>
  <c r="E669" i="2"/>
  <c r="D669" i="2"/>
  <c r="C669" i="2"/>
  <c r="B669" i="2"/>
  <c r="B664" i="2"/>
  <c r="H655" i="2"/>
  <c r="G655" i="2"/>
  <c r="F655" i="2"/>
  <c r="E655" i="2"/>
  <c r="D655" i="2"/>
  <c r="C655" i="2"/>
  <c r="B655" i="2"/>
  <c r="B650" i="2"/>
  <c r="H632" i="2"/>
  <c r="G632" i="2"/>
  <c r="F632" i="2"/>
  <c r="E632" i="2"/>
  <c r="D632" i="2"/>
  <c r="C632" i="2"/>
  <c r="B632" i="2"/>
  <c r="B627" i="2"/>
  <c r="H616" i="2"/>
  <c r="G616" i="2"/>
  <c r="F616" i="2"/>
  <c r="E616" i="2"/>
  <c r="D616" i="2"/>
  <c r="C616" i="2"/>
  <c r="B616" i="2"/>
  <c r="B611" i="2" l="1"/>
  <c r="B596" i="2"/>
  <c r="B580" i="2"/>
  <c r="B551" i="2"/>
  <c r="B537" i="2"/>
  <c r="B522" i="2"/>
  <c r="B508" i="2"/>
  <c r="B493" i="2"/>
  <c r="B479" i="2"/>
  <c r="B461" i="2"/>
  <c r="B444" i="2"/>
  <c r="B411" i="2"/>
  <c r="B241" i="2"/>
  <c r="B227" i="2"/>
  <c r="B213" i="2"/>
  <c r="B199" i="2"/>
  <c r="B185" i="2"/>
  <c r="B171" i="2"/>
  <c r="B157" i="2"/>
  <c r="B143" i="2"/>
  <c r="B129" i="2"/>
  <c r="B115" i="2"/>
  <c r="B101" i="2"/>
  <c r="B87" i="2"/>
  <c r="B73" i="2"/>
  <c r="B45" i="2"/>
  <c r="B28" i="2"/>
  <c r="B14" i="2"/>
  <c r="B430" i="2"/>
  <c r="B395" i="2"/>
  <c r="B381" i="2"/>
  <c r="B339" i="2"/>
  <c r="B325" i="2"/>
  <c r="B311" i="2"/>
  <c r="B297" i="2"/>
  <c r="B283" i="2"/>
  <c r="B269" i="2"/>
  <c r="H601" i="2"/>
  <c r="G601" i="2"/>
  <c r="F601" i="2"/>
  <c r="E601" i="2"/>
  <c r="D601" i="2"/>
  <c r="C601" i="2"/>
  <c r="B601" i="2"/>
  <c r="H585" i="2"/>
  <c r="G585" i="2"/>
  <c r="F585" i="2"/>
  <c r="E585" i="2"/>
  <c r="D585" i="2"/>
  <c r="C585" i="2"/>
  <c r="B585" i="2"/>
  <c r="H571" i="2"/>
  <c r="G571" i="2"/>
  <c r="F571" i="2"/>
  <c r="E571" i="2"/>
  <c r="D571" i="2"/>
  <c r="C571" i="2"/>
  <c r="B571" i="2"/>
  <c r="H556" i="2"/>
  <c r="G556" i="2"/>
  <c r="F556" i="2"/>
  <c r="E556" i="2"/>
  <c r="D556" i="2"/>
  <c r="C556" i="2"/>
  <c r="B556" i="2"/>
  <c r="B566" i="2" s="1"/>
  <c r="H542" i="2"/>
  <c r="G542" i="2"/>
  <c r="F542" i="2"/>
  <c r="E542" i="2"/>
  <c r="D542" i="2"/>
  <c r="C542" i="2"/>
  <c r="B542" i="2"/>
  <c r="H527" i="2"/>
  <c r="G527" i="2"/>
  <c r="F527" i="2"/>
  <c r="E527" i="2"/>
  <c r="D527" i="2"/>
  <c r="C527" i="2"/>
  <c r="B527" i="2"/>
  <c r="H513" i="2"/>
  <c r="G513" i="2"/>
  <c r="F513" i="2"/>
  <c r="E513" i="2"/>
  <c r="D513" i="2"/>
  <c r="C513" i="2"/>
  <c r="B513" i="2"/>
  <c r="H498" i="2"/>
  <c r="G498" i="2"/>
  <c r="F498" i="2"/>
  <c r="E498" i="2"/>
  <c r="D498" i="2"/>
  <c r="C498" i="2"/>
  <c r="B498" i="2"/>
  <c r="H484" i="2"/>
  <c r="G484" i="2"/>
  <c r="F484" i="2"/>
  <c r="E484" i="2"/>
  <c r="D484" i="2"/>
  <c r="C484" i="2"/>
  <c r="B484" i="2"/>
  <c r="H466" i="2"/>
  <c r="G466" i="2"/>
  <c r="F466" i="2"/>
  <c r="E466" i="2"/>
  <c r="D466" i="2"/>
  <c r="C466" i="2"/>
  <c r="B466" i="2"/>
  <c r="H449" i="2"/>
  <c r="G449" i="2"/>
  <c r="F449" i="2"/>
  <c r="E449" i="2"/>
  <c r="D449" i="2"/>
  <c r="C449" i="2"/>
  <c r="B449" i="2"/>
  <c r="H435" i="2"/>
  <c r="G435" i="2"/>
  <c r="F435" i="2"/>
  <c r="E435" i="2"/>
  <c r="D435" i="2"/>
  <c r="C435" i="2"/>
  <c r="B435" i="2"/>
  <c r="H417" i="2"/>
  <c r="G417" i="2"/>
  <c r="F417" i="2"/>
  <c r="E417" i="2"/>
  <c r="D417" i="2"/>
  <c r="C417" i="2"/>
  <c r="B417" i="2"/>
  <c r="G19" i="2"/>
  <c r="G5" i="2"/>
  <c r="H403" i="2"/>
  <c r="G403" i="2"/>
  <c r="F403" i="2"/>
  <c r="E403" i="2"/>
  <c r="D403" i="2"/>
  <c r="C403" i="2"/>
  <c r="B403" i="2"/>
  <c r="H386" i="2"/>
  <c r="G386" i="2"/>
  <c r="F386" i="2"/>
  <c r="E386" i="2"/>
  <c r="D386" i="2"/>
  <c r="C386" i="2"/>
  <c r="B386" i="2"/>
  <c r="H372" i="2"/>
  <c r="G372" i="2"/>
  <c r="F372" i="2"/>
  <c r="E372" i="2"/>
  <c r="D372" i="2"/>
  <c r="C372" i="2"/>
  <c r="B372" i="2"/>
  <c r="H330" i="2"/>
  <c r="G330" i="2"/>
  <c r="F330" i="2"/>
  <c r="E330" i="2"/>
  <c r="D330" i="2"/>
  <c r="C330" i="2"/>
  <c r="B330" i="2"/>
  <c r="H316" i="2"/>
  <c r="G316" i="2"/>
  <c r="F316" i="2"/>
  <c r="E316" i="2"/>
  <c r="D316" i="2"/>
  <c r="C316" i="2"/>
  <c r="B316" i="2"/>
  <c r="H302" i="2"/>
  <c r="G302" i="2"/>
  <c r="F302" i="2"/>
  <c r="E302" i="2"/>
  <c r="D302" i="2"/>
  <c r="C302" i="2"/>
  <c r="B302" i="2"/>
  <c r="H288" i="2"/>
  <c r="G288" i="2"/>
  <c r="F288" i="2"/>
  <c r="E288" i="2"/>
  <c r="D288" i="2"/>
  <c r="C288" i="2"/>
  <c r="B288" i="2"/>
  <c r="H274" i="2"/>
  <c r="G274" i="2"/>
  <c r="F274" i="2"/>
  <c r="E274" i="2"/>
  <c r="D274" i="2"/>
  <c r="C274" i="2"/>
  <c r="B274" i="2"/>
  <c r="H260" i="2"/>
  <c r="G260" i="2"/>
  <c r="F260" i="2"/>
  <c r="E260" i="2"/>
  <c r="D260" i="2"/>
  <c r="C260" i="2"/>
  <c r="B260" i="2"/>
  <c r="H232" i="2"/>
  <c r="G232" i="2"/>
  <c r="F232" i="2"/>
  <c r="E232" i="2"/>
  <c r="D232" i="2"/>
  <c r="C232" i="2"/>
  <c r="B232" i="2"/>
  <c r="H218" i="2"/>
  <c r="G218" i="2"/>
  <c r="F218" i="2"/>
  <c r="E218" i="2"/>
  <c r="D218" i="2"/>
  <c r="C218" i="2"/>
  <c r="B218" i="2"/>
  <c r="H204" i="2"/>
  <c r="G204" i="2"/>
  <c r="F204" i="2"/>
  <c r="E204" i="2"/>
  <c r="D204" i="2"/>
  <c r="C204" i="2"/>
  <c r="B204" i="2"/>
  <c r="H190" i="2"/>
  <c r="G190" i="2"/>
  <c r="F190" i="2"/>
  <c r="E190" i="2"/>
  <c r="D190" i="2"/>
  <c r="C190" i="2"/>
  <c r="B190" i="2"/>
  <c r="H176" i="2"/>
  <c r="G176" i="2"/>
  <c r="F176" i="2"/>
  <c r="E176" i="2"/>
  <c r="D176" i="2"/>
  <c r="C176" i="2"/>
  <c r="B176" i="2"/>
  <c r="H162" i="2"/>
  <c r="G162" i="2"/>
  <c r="F162" i="2"/>
  <c r="E162" i="2"/>
  <c r="D162" i="2"/>
  <c r="C162" i="2"/>
  <c r="B162" i="2"/>
  <c r="H148" i="2"/>
  <c r="G148" i="2"/>
  <c r="F148" i="2"/>
  <c r="E148" i="2"/>
  <c r="D148" i="2"/>
  <c r="C148" i="2"/>
  <c r="B148" i="2"/>
  <c r="H134" i="2"/>
  <c r="G134" i="2"/>
  <c r="F134" i="2"/>
  <c r="E134" i="2"/>
  <c r="D134" i="2"/>
  <c r="C134" i="2"/>
  <c r="B134" i="2"/>
  <c r="H120" i="2"/>
  <c r="G120" i="2"/>
  <c r="F120" i="2"/>
  <c r="E120" i="2"/>
  <c r="D120" i="2"/>
  <c r="C120" i="2"/>
  <c r="B120" i="2"/>
  <c r="H106" i="2"/>
  <c r="G106" i="2"/>
  <c r="F106" i="2"/>
  <c r="E106" i="2"/>
  <c r="D106" i="2"/>
  <c r="C106" i="2"/>
  <c r="B106" i="2"/>
  <c r="H92" i="2"/>
  <c r="G92" i="2"/>
  <c r="F92" i="2"/>
  <c r="E92" i="2"/>
  <c r="D92" i="2"/>
  <c r="C92" i="2"/>
  <c r="B92" i="2"/>
  <c r="H78" i="2"/>
  <c r="G78" i="2"/>
  <c r="F78" i="2"/>
  <c r="E78" i="2"/>
  <c r="D78" i="2"/>
  <c r="C78" i="2"/>
  <c r="B78" i="2"/>
  <c r="H64" i="2"/>
  <c r="G64" i="2"/>
  <c r="F64" i="2"/>
  <c r="E64" i="2"/>
  <c r="D64" i="2"/>
  <c r="C64" i="2"/>
  <c r="B64" i="2"/>
  <c r="H33" i="2"/>
  <c r="G33" i="2"/>
  <c r="F33" i="2"/>
  <c r="E33" i="2"/>
  <c r="D33" i="2"/>
  <c r="C33" i="2"/>
  <c r="B33" i="2"/>
  <c r="H19" i="2"/>
  <c r="F19" i="2"/>
  <c r="E19" i="2"/>
  <c r="D19" i="2"/>
  <c r="C19" i="2"/>
  <c r="B19" i="2"/>
  <c r="H5" i="2"/>
  <c r="F5" i="2"/>
  <c r="E5" i="2"/>
  <c r="D5" i="2"/>
  <c r="C5" i="2"/>
  <c r="B5" i="2"/>
  <c r="C10" i="4" l="1"/>
  <c r="C7" i="4" l="1"/>
  <c r="B619" i="2"/>
  <c r="A34" i="1" s="1"/>
  <c r="G9" i="4" l="1"/>
  <c r="C9" i="4"/>
  <c r="C11" i="4" l="1"/>
  <c r="C12" i="4" l="1"/>
  <c r="C14" i="4" l="1"/>
  <c r="C16" i="4"/>
  <c r="B422" i="2" l="1"/>
  <c r="B454" i="2"/>
  <c r="B44" i="2"/>
  <c r="B550" i="2" l="1"/>
  <c r="B31" i="1" l="1"/>
  <c r="B679" i="2" s="1"/>
  <c r="C847" i="2"/>
  <c r="H847" i="2"/>
  <c r="A32" i="1"/>
  <c r="A31" i="1"/>
  <c r="A30" i="1"/>
  <c r="B680" i="2" l="1"/>
  <c r="E847" i="2"/>
  <c r="C870" i="2" s="1"/>
  <c r="B870" i="2" s="1"/>
  <c r="D847" i="2"/>
  <c r="C849" i="2"/>
  <c r="I847" i="2"/>
  <c r="C869" i="2" s="1"/>
  <c r="B869" i="2" s="1"/>
  <c r="J847" i="2"/>
  <c r="H849" i="2"/>
  <c r="J849" i="2" s="1"/>
  <c r="A29" i="1"/>
  <c r="A2" i="1"/>
  <c r="B588" i="2"/>
  <c r="A36" i="1" l="1"/>
  <c r="D849" i="2"/>
  <c r="C851" i="2"/>
  <c r="E849" i="2"/>
  <c r="C872" i="2" s="1"/>
  <c r="B872" i="2" s="1"/>
  <c r="B640" i="2"/>
  <c r="D851" i="2" l="1"/>
  <c r="C875" i="2" s="1"/>
  <c r="B875" i="2" s="1"/>
  <c r="E851" i="2"/>
  <c r="C852" i="2"/>
  <c r="A33" i="1"/>
  <c r="C880" i="2" l="1"/>
  <c r="B880" i="2" s="1"/>
  <c r="C874" i="2"/>
  <c r="B874" i="2" s="1"/>
  <c r="C854" i="2"/>
  <c r="C855" i="2"/>
  <c r="C879" i="2" s="1"/>
  <c r="B879" i="2" s="1"/>
  <c r="D852" i="2"/>
  <c r="E855" i="2" l="1"/>
  <c r="C878" i="2" s="1"/>
  <c r="D854" i="2"/>
  <c r="E854" i="2"/>
  <c r="C857" i="2" l="1"/>
  <c r="E857" i="2" l="1"/>
  <c r="C877" i="2" l="1"/>
  <c r="B877" i="2" s="1"/>
  <c r="B713" i="2" s="1"/>
  <c r="B878" i="2"/>
  <c r="B831" i="2" s="1"/>
  <c r="B731" i="2" l="1"/>
  <c r="B732" i="2"/>
  <c r="B811" i="2"/>
  <c r="B830" i="2"/>
  <c r="B711" i="2"/>
  <c r="B810" i="2"/>
  <c r="B712" i="2"/>
  <c r="B809" i="2"/>
  <c r="B808" i="2" l="1"/>
  <c r="B813" i="2" s="1"/>
  <c r="B829" i="2"/>
  <c r="B834" i="2" s="1"/>
  <c r="B710" i="2"/>
  <c r="B714" i="2" s="1"/>
  <c r="B730" i="2"/>
  <c r="B734" i="2" s="1"/>
  <c r="A39" i="1" s="1"/>
  <c r="A43" i="1" l="1"/>
  <c r="A44" i="1"/>
  <c r="A38" i="1"/>
</calcChain>
</file>

<file path=xl/sharedStrings.xml><?xml version="1.0" encoding="utf-8"?>
<sst xmlns="http://schemas.openxmlformats.org/spreadsheetml/2006/main" count="2600" uniqueCount="492">
  <si>
    <t>a</t>
  </si>
  <si>
    <t>b</t>
  </si>
  <si>
    <t>c</t>
  </si>
  <si>
    <t>d</t>
  </si>
  <si>
    <t>e</t>
  </si>
  <si>
    <t>f</t>
  </si>
  <si>
    <t>g</t>
  </si>
  <si>
    <t>h</t>
  </si>
  <si>
    <t>i</t>
  </si>
  <si>
    <t>j</t>
  </si>
  <si>
    <t>k</t>
  </si>
  <si>
    <t>Deduction rate</t>
  </si>
  <si>
    <t>Estimate project life (in years), including fractions of years</t>
  </si>
  <si>
    <t>Year</t>
  </si>
  <si>
    <t>2019-20</t>
  </si>
  <si>
    <t>- Select -</t>
  </si>
  <si>
    <t>Prior year</t>
  </si>
  <si>
    <t>2018-19</t>
  </si>
  <si>
    <t>Yes</t>
  </si>
  <si>
    <t>No</t>
  </si>
  <si>
    <t>Results</t>
  </si>
  <si>
    <t>Divide row c by row d.</t>
  </si>
  <si>
    <t>Multiply row e by row f.</t>
  </si>
  <si>
    <t>Take row g away from row c.</t>
  </si>
  <si>
    <t>Prior project pool closing pool value (if any)</t>
  </si>
  <si>
    <t>Sum of any project amounts allocated to the pool in current FY</t>
  </si>
  <si>
    <t>Add row a and row b.
This is the value of the project pool at end of FY.</t>
  </si>
  <si>
    <t>Proportion of this project that was used for a taxable purpose during current FY</t>
  </si>
  <si>
    <t>If h is zero or more, multiply row g by row I
If h is less than zero, multiply row c by row I
This is your current FY project pool deduction.</t>
  </si>
  <si>
    <t>If h is zero or more, enter the amount at row h
If h is less than zero, enter 0
This is your current FY project pool closing pool value. Record this value to work out your deduction for project amounts next year.</t>
  </si>
  <si>
    <t xml:space="preserve">EndYear </t>
  </si>
  <si>
    <t>Description</t>
  </si>
  <si>
    <t>• tab to the data entry cells.</t>
  </si>
  <si>
    <t>Introduction</t>
  </si>
  <si>
    <t>Multiply row c by row d</t>
  </si>
  <si>
    <t>• you operated for a taxable purpose</t>
  </si>
  <si>
    <t>Value</t>
  </si>
  <si>
    <t>You have values in the two rows above (project life and project amounts incurred on or after 10 May 2006). You may wish to delete them as these values are not used where a project has been abandoned or disposed of.</t>
  </si>
  <si>
    <t>You have a value in the project life row. You may wish to delete the value as it is not used where a project has been abandoned or disposed of.</t>
  </si>
  <si>
    <t>You have a value in the row for project amounts incurred on or after 10 May 2006. You may wish to choose - Select - as the value is not used where a project has been abandoned or disposed of.</t>
  </si>
  <si>
    <t>As the project been abandoned, sold or otherwise disposed of, no closing pool value is calculated.</t>
  </si>
  <si>
    <t>Text</t>
  </si>
  <si>
    <t>We will provide guidance to help enter your responses.</t>
  </si>
  <si>
    <t>You have completed all mandatory fields and are good to go.</t>
  </si>
  <si>
    <t>Error message needs is adjusted via data validation in cell in Project pool deduction sheet.</t>
  </si>
  <si>
    <t xml:space="preserve">Do you want to see the detailed calculations? </t>
  </si>
  <si>
    <t>Version control</t>
  </si>
  <si>
    <t>Date</t>
  </si>
  <si>
    <t>Product Manager/s</t>
  </si>
  <si>
    <t>Jarrod Tosetti</t>
  </si>
  <si>
    <t>Steve Curtis</t>
  </si>
  <si>
    <t>Acceptance</t>
  </si>
  <si>
    <t>Technical Clearance</t>
  </si>
  <si>
    <t>Name</t>
  </si>
  <si>
    <t>Position</t>
  </si>
  <si>
    <t>Version accepted</t>
  </si>
  <si>
    <t>Product owner approval</t>
  </si>
  <si>
    <t>Version Control</t>
  </si>
  <si>
    <t>Version</t>
  </si>
  <si>
    <t>Revision Date</t>
  </si>
  <si>
    <t>Author</t>
  </si>
  <si>
    <t>Summary of change</t>
  </si>
  <si>
    <t>Steve Curtis / Jarrod Tosetti</t>
  </si>
  <si>
    <t>About this workbook</t>
  </si>
  <si>
    <t>Sheet</t>
  </si>
  <si>
    <t>Element</t>
  </si>
  <si>
    <t>Purpose</t>
  </si>
  <si>
    <t>Primary Audience</t>
  </si>
  <si>
    <t>UX - Explain worksheet purpose and provide background</t>
  </si>
  <si>
    <t>Users</t>
  </si>
  <si>
    <t>Provide and explain result</t>
  </si>
  <si>
    <t>Version Control and About</t>
  </si>
  <si>
    <t>Track version, clearance and approval</t>
  </si>
  <si>
    <t>ATO staff
(Hidden from users)</t>
  </si>
  <si>
    <t>Provide overview and understanding of workbook elements</t>
  </si>
  <si>
    <t>Manage background calculation and presentation</t>
  </si>
  <si>
    <t>Reference module</t>
  </si>
  <si>
    <t>Reference table to store commonly used references</t>
  </si>
  <si>
    <t>Testing module</t>
  </si>
  <si>
    <t>Test table</t>
  </si>
  <si>
    <t>Aid testing, validation and clearance</t>
  </si>
  <si>
    <t>Handy links</t>
  </si>
  <si>
    <t>Project pool deduction</t>
  </si>
  <si>
    <t>Enter information here to allow your project pool deduction to be calculated</t>
  </si>
  <si>
    <t>Guidance on field entries - Check here for messages on your entries</t>
  </si>
  <si>
    <t>Prompts and enables data entry to enable calculation</t>
  </si>
  <si>
    <t>Provides guidance on missing and excess data</t>
  </si>
  <si>
    <t>Project pool deduction and closing pool value for ongoing project</t>
  </si>
  <si>
    <t>Project pool deduction where abandoned, sold or otherwise disposed of</t>
  </si>
  <si>
    <t>Choose project pool deduction calc result for Row 35</t>
  </si>
  <si>
    <t>Response</t>
  </si>
  <si>
    <t>Current version no</t>
  </si>
  <si>
    <t>Type:</t>
  </si>
  <si>
    <t>Label:</t>
  </si>
  <si>
    <t>Value:</t>
  </si>
  <si>
    <t>Project Pool Calculator - Cell Coordinates</t>
  </si>
  <si>
    <t>Length:</t>
  </si>
  <si>
    <t>ParamMax</t>
  </si>
  <si>
    <t>Error</t>
  </si>
  <si>
    <t>Calc</t>
  </si>
  <si>
    <t>N/A</t>
  </si>
  <si>
    <t>Unlimited</t>
  </si>
  <si>
    <t>Notes:</t>
  </si>
  <si>
    <t xml:space="preserve">Contains the cell coordinates of the UX worksheet and sections to allow VI users to readily locate the required elements of the worksheet. </t>
  </si>
  <si>
    <t>Dynamic text to provide a worksheet header to match the calculation type selected according to project status.</t>
  </si>
  <si>
    <t>Dynamic text - see calc below</t>
  </si>
  <si>
    <t>UX section co-ordinates</t>
  </si>
  <si>
    <t>Worksheet heading</t>
  </si>
  <si>
    <t>Fixed text</t>
  </si>
  <si>
    <t>Navigation instructions</t>
  </si>
  <si>
    <t xml:space="preserve">Limited to the capacity of a single row of cells without wrapping or merging. </t>
  </si>
  <si>
    <t>Fixed instructional text.</t>
  </si>
  <si>
    <t>Standard navigation instructions - regular text</t>
  </si>
  <si>
    <t>Standard navigation instructions - link</t>
  </si>
  <si>
    <t>Hyperlink</t>
  </si>
  <si>
    <t>Link to Enter information section</t>
  </si>
  <si>
    <t xml:space="preserve">Link to Guidance on field entries </t>
  </si>
  <si>
    <t>Link to Result</t>
  </si>
  <si>
    <t>Hyperlink to aid easy navigation to the section to enter information.</t>
  </si>
  <si>
    <t xml:space="preserve">Hyperlink to aid easy navigation to the section providing guidance on field entries. </t>
  </si>
  <si>
    <t>Hyperlink to aid easy navigation to the Results section</t>
  </si>
  <si>
    <t>Top of sheet</t>
  </si>
  <si>
    <t>Project status value = Select</t>
  </si>
  <si>
    <t>Project status value = Yes</t>
  </si>
  <si>
    <t>Project status value = No</t>
  </si>
  <si>
    <t>Enter information - Header</t>
  </si>
  <si>
    <t>Format - brackets</t>
  </si>
  <si>
    <t>Format - no Brackets</t>
  </si>
  <si>
    <t>Data Entry</t>
  </si>
  <si>
    <t>Project pool deduction (Multiply row c by row d)</t>
  </si>
  <si>
    <t>Project pool closing pool value for ongoing project</t>
  </si>
  <si>
    <t>Data validation for deduction rate</t>
  </si>
  <si>
    <t>Deduction rate 200%
(Y to project amounts &gt;= 10 May 2006)</t>
  </si>
  <si>
    <t>Deduction rate 150%
(N to project amounts &gt;= 10 May 2006)</t>
  </si>
  <si>
    <t>Hidden text for VI users</t>
  </si>
  <si>
    <t>Arial</t>
  </si>
  <si>
    <t>White</t>
  </si>
  <si>
    <t>Teal</t>
  </si>
  <si>
    <t>Bold</t>
  </si>
  <si>
    <t>Normal</t>
  </si>
  <si>
    <t>Font</t>
  </si>
  <si>
    <t>Font size</t>
  </si>
  <si>
    <t>Row height</t>
  </si>
  <si>
    <t>Text col</t>
  </si>
  <si>
    <t>BG col</t>
  </si>
  <si>
    <t>Contains text "Top of sheet" to alert VI users where they are on the worksheet.</t>
  </si>
  <si>
    <t>Paragraph leader</t>
  </si>
  <si>
    <t>Black</t>
  </si>
  <si>
    <t>Standard navigation instructions - Paragraph leader</t>
  </si>
  <si>
    <t>Regular text</t>
  </si>
  <si>
    <t>Blue</t>
  </si>
  <si>
    <t>Underlined</t>
  </si>
  <si>
    <t>T-face</t>
  </si>
  <si>
    <t>Worksheet header</t>
  </si>
  <si>
    <t>Section header</t>
  </si>
  <si>
    <t>Instructions - Background &amp; when to use</t>
  </si>
  <si>
    <t>Paragraph leader - highlighted</t>
  </si>
  <si>
    <t>Style Format look-up table</t>
  </si>
  <si>
    <t>Style</t>
  </si>
  <si>
    <t>Table header</t>
  </si>
  <si>
    <t>Just</t>
  </si>
  <si>
    <t>Left</t>
  </si>
  <si>
    <t>Centre</t>
  </si>
  <si>
    <t>Table header for Description in data entry table</t>
  </si>
  <si>
    <t>Enter information - Description</t>
  </si>
  <si>
    <t>Enter information table - Description</t>
  </si>
  <si>
    <t>Mandatory fields - Paragraph leader</t>
  </si>
  <si>
    <t>Mandatory fields - instructions</t>
  </si>
  <si>
    <t>Enter information - Guidance - Paragraph leader  - highlighted</t>
  </si>
  <si>
    <t>Guidance - Paragraph leader</t>
  </si>
  <si>
    <t>Enter information - Guidance - instructions</t>
  </si>
  <si>
    <t>Enter information - Mandatory fields - instructions</t>
  </si>
  <si>
    <t>Enter information - Mandatory fields - Paragraph leader  - highlighted</t>
  </si>
  <si>
    <t>Guidance - instructions</t>
  </si>
  <si>
    <t>Regular text - 2 rows</t>
  </si>
  <si>
    <t>Regular text - 3 rows</t>
  </si>
  <si>
    <t>Row label for calculation year</t>
  </si>
  <si>
    <t>Enter information table - Value</t>
  </si>
  <si>
    <t>Table header for Value in data entry table</t>
  </si>
  <si>
    <t>Enter information - Value</t>
  </si>
  <si>
    <t xml:space="preserve">Limited to the capacity of two rows of text. </t>
  </si>
  <si>
    <t xml:space="preserve">Data entry </t>
  </si>
  <si>
    <t>Dependant</t>
  </si>
  <si>
    <t>Sky blue</t>
  </si>
  <si>
    <t>Data validation dropdown list</t>
  </si>
  <si>
    <t xml:space="preserve">Defined in dropdown list. </t>
  </si>
  <si>
    <t>List:</t>
  </si>
  <si>
    <t>Select year for calculation.  Used to drive Year look up table and populate year into dynamic text. '-Select-" drawn from Reference cells.</t>
  </si>
  <si>
    <t>Select - What year would you like to calculate your project pool deduction for?</t>
  </si>
  <si>
    <t>Select - Project status - Has your project been abandoned, sold or disposed of?</t>
  </si>
  <si>
    <t>Dynamic</t>
  </si>
  <si>
    <t>Row label for 'abandoned, sold or disposed of' selection</t>
  </si>
  <si>
    <t>Dynamic row label for Project pool closing value (if any).  Year is dynamic reflecting selection at What year would you like to calculate your project pool deduction for?</t>
  </si>
  <si>
    <t>Defined in control cell but limited to the capacity of a single row of cells without wrapping or merging.</t>
  </si>
  <si>
    <t>Lookup table for Yr values:</t>
  </si>
  <si>
    <t>Enter information - Data entry - Project pool closing value (if any)</t>
  </si>
  <si>
    <t>Data entry - Project pool closing value (if any)</t>
  </si>
  <si>
    <t>9 characters including decimal</t>
  </si>
  <si>
    <t>Numeric</t>
  </si>
  <si>
    <t>Numerical data entry by user</t>
  </si>
  <si>
    <t>See Reference module Row 27.1 - B412:D414</t>
  </si>
  <si>
    <t>Dynamic row label for Sum of any project amounts allocated to the pool in current financial year.  Year is dynamic reflecting selection at What year would you like to calculate your project pool deduction for?</t>
  </si>
  <si>
    <t>Enter information - Data entry - Sum of any project amounts allocated to the pool in financial year</t>
  </si>
  <si>
    <t>Data entry - Sum of any project amounts allocated to the pool in financial year</t>
  </si>
  <si>
    <t>Label (&amp; control cell):</t>
  </si>
  <si>
    <t>Enter information - Description - This is the value of the project pool at the end of the current financial year</t>
  </si>
  <si>
    <t>Dynamic row label for This is the value of the project pool at the end of the current financial year.  Year is dynamic reflecting selection at What year would you like to calculate your project pool deduction for?</t>
  </si>
  <si>
    <t>Numeric (calculated)</t>
  </si>
  <si>
    <t>Calculated value - Sum of any project amounts allocated to the pool in financial year</t>
  </si>
  <si>
    <t>Calculated value</t>
  </si>
  <si>
    <t>Calculated value reflecting Project pool closing value (if any) plus Sum of any project amounts allocated to the pool in financial year.</t>
  </si>
  <si>
    <t>Dynamic row label for Proportion of this project that was used for a taxable purpose during the financial year.  Year is dynamic reflecting selection at What year would you like to calculate your project pool deduction for?</t>
  </si>
  <si>
    <t>Enter information - Data entry - Proportion of this project that was used for a taxable purpose during the financial year</t>
  </si>
  <si>
    <t>Control cell:</t>
  </si>
  <si>
    <t>User access when protected?</t>
  </si>
  <si>
    <t>Enter information - Data entry - Estimate project life (in years), including fractions of years</t>
  </si>
  <si>
    <t>Data entry - Estimate project life (in years), including fractions of years</t>
  </si>
  <si>
    <t>Data entry - Proportion of this project that was used for a taxable purpose during the financial year</t>
  </si>
  <si>
    <t>5 characters including decimal</t>
  </si>
  <si>
    <t xml:space="preserve">Defined in dependent dropdown list. </t>
  </si>
  <si>
    <t>Dependent data validation dropdown list</t>
  </si>
  <si>
    <t>Dependency:</t>
  </si>
  <si>
    <t>Control formula</t>
  </si>
  <si>
    <t>Lookup table for deduction rate for calc:</t>
  </si>
  <si>
    <t>Dependent on value in Cell B26 which determines the options available to select.</t>
  </si>
  <si>
    <t>Option control formula and table to make Cell B32 dropdown options dependent on Cell B26:</t>
  </si>
  <si>
    <t xml:space="preserve">Cell to select - Does the project pool contains only project amounts incurred on or after 10 May 2006, and the project started to operate on or after that date?
1) Option control formula and table:
The options available in Cell B32 are dependent on the value in Cell B26.  This is because if '-Select-' or 'Yes' are in Cell B26, we only want Cell B32 to display '-Select-' as we don't need the response to drive the deduction rate.
The deduction rate is only required where Cell B26 is equal to 'No'.  When "No', the options are displayed in B32 to respond to the question in Cell A32.  This is determined by the control formula and table.
2) Look up table for deduction rate for calc:
Via the look up table, the response in B32 drives the appropriate deduction rate in the calculation.  </t>
  </si>
  <si>
    <t>ParamMin:</t>
  </si>
  <si>
    <t>ParamMax:</t>
  </si>
  <si>
    <t>Error:</t>
  </si>
  <si>
    <t>Calc:</t>
  </si>
  <si>
    <t>User access when protected?:</t>
  </si>
  <si>
    <t>Dynamic text</t>
  </si>
  <si>
    <t>Dynamic row label for Estimate project life (in years), including fractions of years.  The mandatory indicator (*) is dynamic reflecting selection of 'No' at Project status - Has your project been abandoned, sold or disposed of?</t>
  </si>
  <si>
    <t>Dynamic row label for Project amounts on or after 10 May 2006.  The mandatory indicator (*) is dynamic reflecting selection of 'No' at Project status - Has your project been abandoned, sold or disposed of?</t>
  </si>
  <si>
    <t>Fields not complete:</t>
  </si>
  <si>
    <t>Values in both:</t>
  </si>
  <si>
    <t>Value in project life:</t>
  </si>
  <si>
    <t>Value in 10 May indicator:</t>
  </si>
  <si>
    <t>Complete:</t>
  </si>
  <si>
    <t>Control for content:</t>
  </si>
  <si>
    <t>Results - Header</t>
  </si>
  <si>
    <t>See advisory content below.</t>
  </si>
  <si>
    <t>See results content below.</t>
  </si>
  <si>
    <t>What year would you like to calculate your project pool deduction for? *
•  Select an option from the drop-down box.</t>
  </si>
  <si>
    <t>Project status - Has your project been abandoned, sold or disposed of? *
•  Select an option from the drop-down box.</t>
  </si>
  <si>
    <t>Results - Show calculation of project pool deduction</t>
  </si>
  <si>
    <t xml:space="preserve">Prompt - Do you want to see the detailed calculations? </t>
  </si>
  <si>
    <t>Enter information - Prompt - What year would you like to calculate your project pool deduction for?</t>
  </si>
  <si>
    <t>Enter information - Prompt - Project status - Has your project been abandoned, sold or disposed of?</t>
  </si>
  <si>
    <t>Enter information - Prompt - Project pool closing value (if any)</t>
  </si>
  <si>
    <t>Enter information - Prompt - Sum of any project amounts allocated to the pool in financial year</t>
  </si>
  <si>
    <t>Enter information - Prompt - Proportion of this project that was used for a taxable purpose during the financial year</t>
  </si>
  <si>
    <t>Enter information - Prompt - Estimate project life (in years), including fractions of years</t>
  </si>
  <si>
    <t>Enter information - Prompt - Project amounts on or after 10 May 2006 etc including text control for * (mandatory indicator)</t>
  </si>
  <si>
    <t>Guidance on field entries - Header</t>
  </si>
  <si>
    <t>Guidance on field entries - advice - calculated field</t>
  </si>
  <si>
    <t>Enter information - Data selection - Year</t>
  </si>
  <si>
    <t>Enter information - Data selection - Project status - Has your project been abandoned, sold or disposed of?</t>
  </si>
  <si>
    <t>The user selects whether they want the detailed calculations to display.</t>
  </si>
  <si>
    <t xml:space="preserve">Results - Prompt - Do you want to see the detailed calculations? </t>
  </si>
  <si>
    <t>Detailed calculation</t>
  </si>
  <si>
    <t>Calculation reference table</t>
  </si>
  <si>
    <t>Enter information - '-Select-' reference used by several data selection dropdown lists</t>
  </si>
  <si>
    <t>No row reference</t>
  </si>
  <si>
    <t>You may be able to claim a deduction for Capital expenditure allocated to a project pool for a project:</t>
  </si>
  <si>
    <t>Paragraph leader - 2 rows</t>
  </si>
  <si>
    <t>End of row</t>
  </si>
  <si>
    <t>Cell A1</t>
  </si>
  <si>
    <t>Cell B1</t>
  </si>
  <si>
    <t>Cell A2</t>
  </si>
  <si>
    <t>Cell A3</t>
  </si>
  <si>
    <t>Cell A4</t>
  </si>
  <si>
    <t>Cell A5</t>
  </si>
  <si>
    <t>Cell A6</t>
  </si>
  <si>
    <t>Cell A7</t>
  </si>
  <si>
    <t>Cell A8</t>
  </si>
  <si>
    <t>Cell A9</t>
  </si>
  <si>
    <t>Cell A10</t>
  </si>
  <si>
    <t>Cell A11</t>
  </si>
  <si>
    <t>Cell A14</t>
  </si>
  <si>
    <t>Cell A15</t>
  </si>
  <si>
    <t>Limited to the capacity of two lines of text due to row height.</t>
  </si>
  <si>
    <r>
      <t xml:space="preserve">Version Control &amp; About this workbook </t>
    </r>
    <r>
      <rPr>
        <sz val="11"/>
        <color rgb="FF006666"/>
        <rFont val="Arial"/>
        <family val="2"/>
      </rPr>
      <t>(Hidden from users)</t>
    </r>
  </si>
  <si>
    <r>
      <t xml:space="preserve">Reference Module </t>
    </r>
    <r>
      <rPr>
        <sz val="11"/>
        <color rgb="FF006666"/>
        <rFont val="Arial"/>
        <family val="2"/>
      </rPr>
      <t>(Hidden from users)</t>
    </r>
  </si>
  <si>
    <t>Cell A16</t>
  </si>
  <si>
    <t>Cell A18</t>
  </si>
  <si>
    <t>Cell A17</t>
  </si>
  <si>
    <t>Cell A19</t>
  </si>
  <si>
    <t>Cell A20</t>
  </si>
  <si>
    <t>Cell A21</t>
  </si>
  <si>
    <t>Cell A23</t>
  </si>
  <si>
    <t>Cell A24</t>
  </si>
  <si>
    <t>Cell A25</t>
  </si>
  <si>
    <t>Cell A22</t>
  </si>
  <si>
    <t>Cell A26</t>
  </si>
  <si>
    <t>Cell B28</t>
  </si>
  <si>
    <t>Cell B26</t>
  </si>
  <si>
    <t>Cell A27</t>
  </si>
  <si>
    <t>Cell B27</t>
  </si>
  <si>
    <t>Cell A28</t>
  </si>
  <si>
    <t>Cell A29</t>
  </si>
  <si>
    <t>Cell B29</t>
  </si>
  <si>
    <t>Cell A30</t>
  </si>
  <si>
    <t>Cell B30</t>
  </si>
  <si>
    <t>Cell A31</t>
  </si>
  <si>
    <t>Cell A32</t>
  </si>
  <si>
    <t>Cell A33</t>
  </si>
  <si>
    <t>Cell A34</t>
  </si>
  <si>
    <t>Cell A35</t>
  </si>
  <si>
    <t>Cell A36</t>
  </si>
  <si>
    <t>Cell A37</t>
  </si>
  <si>
    <t>Results - Show detailed calculation of project pool deduction</t>
  </si>
  <si>
    <t>Cell A38</t>
  </si>
  <si>
    <r>
      <t>Testing module</t>
    </r>
    <r>
      <rPr>
        <b/>
        <sz val="12"/>
        <color rgb="FF006666"/>
        <rFont val="Arial"/>
        <family val="2"/>
      </rPr>
      <t xml:space="preserve"> </t>
    </r>
    <r>
      <rPr>
        <sz val="12"/>
        <color rgb="FF006666"/>
        <rFont val="Calibri"/>
        <family val="2"/>
        <scheme val="minor"/>
      </rPr>
      <t>(hidden from users)</t>
    </r>
  </si>
  <si>
    <r>
      <t xml:space="preserve">Use this module for </t>
    </r>
    <r>
      <rPr>
        <b/>
        <sz val="11"/>
        <color rgb="FF006666"/>
        <rFont val="Arial"/>
        <family val="2"/>
      </rPr>
      <t>ongoing project</t>
    </r>
    <r>
      <rPr>
        <sz val="11"/>
        <color rgb="FF006666"/>
        <rFont val="Arial"/>
        <family val="2"/>
      </rPr>
      <t xml:space="preserve"> calculations</t>
    </r>
  </si>
  <si>
    <r>
      <t xml:space="preserve">Use this test module for </t>
    </r>
    <r>
      <rPr>
        <b/>
        <sz val="11"/>
        <color rgb="FF006666"/>
        <rFont val="Arial"/>
        <family val="2"/>
      </rPr>
      <t>abandoned/sold etc project</t>
    </r>
    <r>
      <rPr>
        <sz val="11"/>
        <color rgb="FF006666"/>
        <rFont val="Arial"/>
        <family val="2"/>
      </rPr>
      <t xml:space="preserve"> calculations</t>
    </r>
  </si>
  <si>
    <r>
      <t xml:space="preserve">Project pool deduction for ongoing project
</t>
    </r>
    <r>
      <rPr>
        <i/>
        <sz val="9"/>
        <color theme="0"/>
        <rFont val="Arial"/>
        <family val="2"/>
      </rPr>
      <t>(Project status - Has you project been abandoned, sold or disposed of? = N)</t>
    </r>
  </si>
  <si>
    <r>
      <t xml:space="preserve">Project pool deduction where abandoned, sold or otherwise disposed of
</t>
    </r>
    <r>
      <rPr>
        <i/>
        <sz val="9"/>
        <color theme="0"/>
        <rFont val="Arial"/>
        <family val="2"/>
      </rPr>
      <t>(Project status - Has you project been abandoned, sold or disposed of? = Y)</t>
    </r>
  </si>
  <si>
    <t>YYYY-PY</t>
  </si>
  <si>
    <t>YYYY-CY</t>
  </si>
  <si>
    <t>YYYY</t>
  </si>
  <si>
    <t>(999.99%)</t>
  </si>
  <si>
    <t>(9.99 years)</t>
  </si>
  <si>
    <t>(999%)</t>
  </si>
  <si>
    <t>(A) Prior year:</t>
  </si>
  <si>
    <t>(C) Current year YYYY-YY:</t>
  </si>
  <si>
    <t>(D) CY Amts allocated:</t>
  </si>
  <si>
    <t>(E) Current year YYYY:</t>
  </si>
  <si>
    <t>(F) Value of PP:</t>
  </si>
  <si>
    <t>($9,999,99B)</t>
  </si>
  <si>
    <t>($9,999,99D)</t>
  </si>
  <si>
    <t>($9,999,99F)</t>
  </si>
  <si>
    <t>The calculation details for the project pool deduction are not required.</t>
  </si>
  <si>
    <t>3.1 Calculation details where the project is ongoing and calculation row h is greater than or equal to zero:</t>
  </si>
  <si>
    <t>3.2 Calculation details where the project pool is ongoing and calculation row h is negative</t>
  </si>
  <si>
    <t>3.3 Calculation details where the project is abandoned etc</t>
  </si>
  <si>
    <r>
      <rPr>
        <b/>
        <sz val="11"/>
        <color theme="1"/>
        <rFont val="Arial"/>
        <family val="2"/>
      </rPr>
      <t xml:space="preserve">1. </t>
    </r>
    <r>
      <rPr>
        <sz val="11"/>
        <color theme="1"/>
        <rFont val="Arial"/>
        <family val="2"/>
      </rPr>
      <t>Do you want to see the detailed calculations? indicator (B36) set to -Select-:</t>
    </r>
  </si>
  <si>
    <r>
      <rPr>
        <b/>
        <sz val="11"/>
        <color theme="1"/>
        <rFont val="Arial"/>
        <family val="2"/>
      </rPr>
      <t>2.</t>
    </r>
    <r>
      <rPr>
        <sz val="11"/>
        <color theme="1"/>
        <rFont val="Arial"/>
        <family val="2"/>
      </rPr>
      <t xml:space="preserve"> Do you want to see the detailed calculations? indicator (B36) set to Yes, but data entry incomplete:</t>
    </r>
  </si>
  <si>
    <r>
      <rPr>
        <b/>
        <sz val="11"/>
        <color theme="1"/>
        <rFont val="Arial"/>
        <family val="2"/>
      </rPr>
      <t>4.</t>
    </r>
    <r>
      <rPr>
        <sz val="11"/>
        <color theme="1"/>
        <rFont val="Arial"/>
        <family val="2"/>
      </rPr>
      <t xml:space="preserve"> Do you want to see the detailed calculations? indicator (B36) set to No:</t>
    </r>
  </si>
  <si>
    <r>
      <rPr>
        <b/>
        <sz val="11"/>
        <color theme="1"/>
        <rFont val="Arial"/>
        <family val="2"/>
      </rPr>
      <t>3.</t>
    </r>
    <r>
      <rPr>
        <sz val="11"/>
        <color theme="1"/>
        <rFont val="Arial"/>
        <family val="2"/>
      </rPr>
      <t xml:space="preserve"> Do you want to see the detailed calculations? indicator (B36) set to Yes, and data entry complete so chooses between 1 to 3 depending on Project status (ongoing or abandoned) and if ongoing, between row h being positive or negative:
</t>
    </r>
    <r>
      <rPr>
        <b/>
        <sz val="11"/>
        <color theme="1"/>
        <rFont val="Arial"/>
        <family val="2"/>
      </rPr>
      <t>Note:</t>
    </r>
    <r>
      <rPr>
        <sz val="11"/>
        <color theme="1"/>
        <rFont val="Arial"/>
        <family val="2"/>
      </rPr>
      <t xml:space="preserve"> The chosen cell turns pale yellow.</t>
    </r>
  </si>
  <si>
    <t>$9,999,99F</t>
  </si>
  <si>
    <t>(G) Value of PP (no brackets):</t>
  </si>
  <si>
    <t>(H) Estimated project life:</t>
  </si>
  <si>
    <t>(I) =  (6) / (7)</t>
  </si>
  <si>
    <t>$9,999,99I</t>
  </si>
  <si>
    <t>(J) Deduction rate:</t>
  </si>
  <si>
    <t xml:space="preserve">(K) = (J) * (I) </t>
  </si>
  <si>
    <t>(L) = (K) with brackets</t>
  </si>
  <si>
    <t>$9,999,99K</t>
  </si>
  <si>
    <t>($9,999,99L)</t>
  </si>
  <si>
    <t>(M) Portion used for tax purpose</t>
  </si>
  <si>
    <t>(N) PP deduction</t>
  </si>
  <si>
    <t>($9,999.99N)</t>
  </si>
  <si>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A2:B17,] </t>
    </r>
  </si>
  <si>
    <t>Select whether the project has been abandoned, sold or disposed of.  Used to determine calculation method, drive dynamic mandatory indicator asterisk and guidance messaging. '-Select-" drawn from Reference cells.</t>
  </si>
  <si>
    <t>Additional formatting information:</t>
  </si>
  <si>
    <t xml:space="preserve">When 'Yes' is selected, Cells A31, B31, A32 and B32 are greyed out using conditional formatting. </t>
  </si>
  <si>
    <t>Hidden text below!</t>
  </si>
  <si>
    <t>The calculation details for the project pool closing value are not required.</t>
  </si>
  <si>
    <t>$9,999.99P</t>
  </si>
  <si>
    <t>(P) Closing pool balance</t>
  </si>
  <si>
    <r>
      <rPr>
        <b/>
        <sz val="11"/>
        <color theme="1"/>
        <rFont val="Arial"/>
        <family val="2"/>
      </rPr>
      <t>1.</t>
    </r>
    <r>
      <rPr>
        <sz val="11"/>
        <color theme="1"/>
        <rFont val="Arial"/>
        <family val="2"/>
      </rPr>
      <t xml:space="preserve"> Data entry incomplete message.</t>
    </r>
  </si>
  <si>
    <t>2.3 Calculation details where the project is abandoned etc.</t>
  </si>
  <si>
    <t>2.2 Calculation details where the project pool is ongoing and calculation row h is negative.</t>
  </si>
  <si>
    <t>2.1 Calculation details where the project is ongoing and calculation row h is greater than or equal to zero.</t>
  </si>
  <si>
    <r>
      <rPr>
        <b/>
        <sz val="11"/>
        <color theme="1"/>
        <rFont val="Arial"/>
        <family val="2"/>
      </rPr>
      <t>2.</t>
    </r>
    <r>
      <rPr>
        <sz val="11"/>
        <color theme="1"/>
        <rFont val="Arial"/>
        <family val="2"/>
      </rPr>
      <t xml:space="preserve"> Data entry complete so chooses between 2.1 , 2.2 and 2.3 depending on Project status (ongoing or abandoned) and if ongoing, between row h being positive or negative.
</t>
    </r>
    <r>
      <rPr>
        <b/>
        <sz val="11"/>
        <color theme="1"/>
        <rFont val="Arial"/>
        <family val="2"/>
      </rPr>
      <t>Note:</t>
    </r>
    <r>
      <rPr>
        <sz val="11"/>
        <color theme="1"/>
        <rFont val="Arial"/>
        <family val="2"/>
      </rPr>
      <t xml:space="preserve"> The chosen cell turns pale yellow.</t>
    </r>
  </si>
  <si>
    <t>$9,999.99Q</t>
  </si>
  <si>
    <t>Use either:</t>
  </si>
  <si>
    <t>• the arrow keys to move around this tool</t>
  </si>
  <si>
    <t xml:space="preserve">Project pool calculator </t>
  </si>
  <si>
    <t>Project pool calculator</t>
  </si>
  <si>
    <t>Project pool calculator - Project abandoned, sold or disposed of</t>
  </si>
  <si>
    <t>Project pool calculator - Ongoing project</t>
  </si>
  <si>
    <t>• carried on or proposed to carry on, for a taxable purpose (that was abandoned, sold or otherwise disposed of, before or after it started to operate).</t>
  </si>
  <si>
    <t>Use this calculator to work out your project pool deduction.</t>
  </si>
  <si>
    <t>Enter your information here to allow your project pool deduction to be calculated</t>
  </si>
  <si>
    <t>Section header - 2 rows</t>
  </si>
  <si>
    <t>All fields marked with * must be completed</t>
  </si>
  <si>
    <t>• Complete all fields with a * or we will be unable to work out your deduction.</t>
  </si>
  <si>
    <t>• Fields that are not required are greyed out and will be ignored in the result.</t>
  </si>
  <si>
    <r>
      <t xml:space="preserve">• Check the </t>
    </r>
    <r>
      <rPr>
        <b/>
        <sz val="11"/>
        <rFont val="Arial"/>
        <family val="2"/>
      </rPr>
      <t>Guidance</t>
    </r>
    <r>
      <rPr>
        <sz val="11"/>
        <rFont val="Arial"/>
        <family val="2"/>
      </rPr>
      <t xml:space="preserve"> section underneath the</t>
    </r>
    <r>
      <rPr>
        <b/>
        <sz val="11"/>
        <rFont val="Arial"/>
        <family val="2"/>
      </rPr>
      <t xml:space="preserve"> Enter</t>
    </r>
    <r>
      <rPr>
        <sz val="11"/>
        <rFont val="Arial"/>
        <family val="2"/>
      </rPr>
      <t xml:space="preserve"> table for messages as you go.</t>
    </r>
  </si>
  <si>
    <t>Estimate project life in years, including part years.</t>
  </si>
  <si>
    <t>Please complete all fields with an * so we can work out your deduction.</t>
  </si>
  <si>
    <t>A project pool deduction can't be calculated - see Guidance on field entries above.</t>
  </si>
  <si>
    <t>A closing pool value can't be calculated - see Guidance on field entries above.</t>
  </si>
  <si>
    <t>• Enter your information here to allow your project pool and closing pool balance to be worked out</t>
  </si>
  <si>
    <t>• Guidance for field entries - to help you correctly complete the calculator</t>
  </si>
  <si>
    <t>• Result - your project pool deduction and closing pool value is detailed here</t>
  </si>
  <si>
    <t>Fields not complete indicator:</t>
  </si>
  <si>
    <t>Results - Show calculation of closing pool value</t>
  </si>
  <si>
    <t>(R) Row H</t>
  </si>
  <si>
    <t>(Q) Value of CPB (no formatting):</t>
  </si>
  <si>
    <t>Data parameters and substitutes reference table</t>
  </si>
  <si>
    <t>(B) PY closing balance:</t>
  </si>
  <si>
    <t>This section contains reference cells and substitute values for:
A34 - Results - Show calculation of project pool deduction
A35 - Results - Show calculation of closing pool value
A37 - Results - Show detailed calculation of project pool deduction
A38 - Results - Show detailed calculation of closing pool value
This is needed for two reasons.
Firstly, multiple access the data parameters for consistency and future ease of update (i.e. future proofing).
Secondly, in some scenarios the values display an error.  This would mean that the text elements of some cells in the reference module would not be visible for technical clearance.  The table below enables a substitute 'display value' to enable the text elements to be displayed.  As a result, only the correct display message highlighted in brighter yellow in the above sections will be 100% correct.  Other messages will display to view the text content, but substitute values may be present in the incorrect options.</t>
  </si>
  <si>
    <t>Filter Values</t>
  </si>
  <si>
    <t>Tech Clearance</t>
  </si>
  <si>
    <t>Enter information - Data selection - Only Project amounts on or after 10 May 2006  (Dependent dropdown &amp; Rate Look-up)</t>
  </si>
  <si>
    <t>3. Chooses between 1 and 2 depending on completeness of data entry.</t>
  </si>
  <si>
    <r>
      <t xml:space="preserve">Dynamic advisory text to assist the user to correctly complete the data entry.  The messages reflect the data combinations entered into Cells B26, B31 and B32.  Options are:
1) Cell B26 equals '-Select-' or 'No' and both fields are not completed - As data is required both Cells B31 and B32, the 'Fields not complete' message will display.
2) Cell B26 equals 'Yes' and both fields are completed - As data is not required in either Cells B31 or B32, the 'Values in both' message will display.
3) Cell B26 equals 'Yes' and only Cell B31 (Project life) is completed - As data is not required in Cell B31, the 'Value in project life' message will display.
4) Cell B26 equals 'Yes' and only Cell B32 (10 May indicator) is completed - As data is not required in Cell B32, the 'Value in 10 May indicator' message will display.
5) Cell B26 equals 'Yes' or 'No' and all required cells are completed - the Complete message will display.
The source cell is highlighted with yellow shading and reflected in the control for content which is highlighted with blue shading.
</t>
    </r>
    <r>
      <rPr>
        <b/>
        <sz val="11"/>
        <color theme="1"/>
        <rFont val="Arial"/>
        <family val="2"/>
      </rPr>
      <t>Note 1:</t>
    </r>
    <r>
      <rPr>
        <sz val="11"/>
        <color theme="1"/>
        <rFont val="Arial"/>
        <family val="2"/>
      </rPr>
      <t xml:space="preserve"> If users chose to ignore messages 2 to 4, there is no impact as the calculation for project pool and pool closing value simply ignore these values when the project been abandoned, sold or disposed of.
</t>
    </r>
    <r>
      <rPr>
        <b/>
        <sz val="11"/>
        <color theme="1"/>
        <rFont val="Arial"/>
        <family val="2"/>
      </rPr>
      <t>Note 2:</t>
    </r>
    <r>
      <rPr>
        <sz val="11"/>
        <color theme="1"/>
        <rFont val="Arial"/>
        <family val="2"/>
      </rPr>
      <t xml:space="preserve"> When 'Yes' is selected, Cells A31, B31, A32 and B32 are greyed out using conditional formatting. </t>
    </r>
  </si>
  <si>
    <t>Dynamic text advising the amount of the closing pool value, that it will not be calculated (as the project has been abandoned etc) or that it cannot be calculated.  Options are:
1. Data entry incomplete message.
2.1 Calculation details where the project is ongoing and calculation row h is greater than or equal to zero.
2.2 Calculation details where the project pool is ongoing and calculation row h is negative.
2.3 Calculation details where the project is abandoned etc.
3. Chooses between 1 and 2 depending on completeness of data entry.
The source cell is highlighted with yellow shading and reflected in the control for content which is highlighted with blue shading. In this case, the feeder cell for 2 is also highlighted with pale yellow shading for easy tracebility.
In addition, in option 2.1 and 2.2, the message 'Record this value to work out your deduction for project amounts next year.' displays when the closing pool value is greater than zero but does not display when the value is zero or less.)</t>
  </si>
  <si>
    <t>Dynamic text advising the amount of the project pool or that it cannot be calculated.  Options are:
1. Data entry incomplete message.
2.1 Calculation details where the project is ongoing and calculation row h is greater than or equal to zero.
2.2 Calculation details where the project pool is ongoing and calculation row h is negative.
2.3 Calculation details where the project is abandoned etc.
3. Chooses between 1 and 2 depending on completeness of data entry.
The source cell is highlighted with yellow shading and reflected in the control for content which is highlighted with blue shading. In this case, the feeder cell for 2 is also highlighted with pale yellow shading for easy tracebility.</t>
  </si>
  <si>
    <t>Select - Do you want to see the detailed calculations?</t>
  </si>
  <si>
    <t>Dynamic text as follows:
1. Do you want to see the detailed calculations? indicator (B36) set to -Select-.
2. Do you want to see the detailed calculations? indicator (B36) set to Yes, but data entry incomplete.
3. Do you want to see the detailed calculations? indicator (B36) set to Yes, and data entry complete so chooses between 1 to 3 depending on Project status (ongoing or abandoned) and if ongoing, between row h being positive or negative. Note: The chosen cell turns pale yellow. 
3.1 Calculation details where the project is ongoing and calculation row h is greater than or equal to zero.
3.2 Calculation details where the project pool is ongoing and calculation row h is negative.
3.3 Calculation details where the project is abandoned etc.
4. Do you want to see the detailed calculations? indicator (B36) set to No.
5. Chooses between 1,2,3 and 4 depending on 'Do you want to see the detailed calculations?' indicator and completeness of data entry.
The source cell is highlighted with yellow shading and reflected in the control for content which is highlighted with blue shading. In this case, the feeder cell for 2 is also highlighted with pale yellow shading for easy tracebility.</t>
  </si>
  <si>
    <t>Dynamic text as follows:
1. Do you want to see the detailed calculations? indicator (B36) set to -Select-.
2. Do you want to see the detailed calculations? indicator (B36) set to Yes, but data entry incomplete.
3. Do you want to see the detailed calculations? indicator (B36) set to Yes, and data entry complete so chooses between 1 to 3 depending on Project status (ongoing or abandoned) and if ongoing, between row h being positive or negative. Note: The chosen cell turns pale yellow. 
3.1 Calculation details where the project is ongoing and calculation row h is greater than or equal to zero.
3.2 Calculation details where the project pool is ongoing and calculation row h is negative.
3.3 Calculation details where the project is abandoned etc.
4. Do you want to see the detailed calculations? indicator (B36) set to No.
5. Chooses between 1,2,3 and 4 depending on 'Do you want to see the detailed calculations?' indicator and completeness of data entry:
The source cell is highlighted with yellow shading and reflected in the control for content which is highlighted with blue shading. In this case, the feeder cell for 2 is also highlighted with pale yellow shading for easy tracebility.</t>
  </si>
  <si>
    <t>5. Chooses between 1 and 4 depending on 'Do you want to see the detailed calculations?' indicator and completeness of data entry:</t>
  </si>
  <si>
    <t>Rows suggested for Tech clearance review:</t>
  </si>
  <si>
    <t>Total Rows:</t>
  </si>
  <si>
    <t>% for suggested review:</t>
  </si>
  <si>
    <t>Results - Show detailed calculation of closing pool value</t>
  </si>
  <si>
    <t>Things to know</t>
  </si>
  <si>
    <t>This calculator includes three sections, use the links below to jump to each section.</t>
  </si>
  <si>
    <t>End of calculator</t>
  </si>
  <si>
    <t>Top of calculator</t>
  </si>
  <si>
    <t>• Things to know</t>
  </si>
  <si>
    <t>See cell B455</t>
  </si>
  <si>
    <t>Cell B31</t>
  </si>
  <si>
    <t>Results - Data selection - Project status - Do you want to see the detailed calculations?</t>
  </si>
  <si>
    <t>Cell A39</t>
  </si>
  <si>
    <t>See cell B424</t>
  </si>
  <si>
    <t>See cell B484</t>
  </si>
  <si>
    <t>Enter information - Calculated value - This is the value of the project pool at the end of the current financial year</t>
  </si>
  <si>
    <t>See cell B513</t>
  </si>
  <si>
    <t>See cell B544</t>
  </si>
  <si>
    <t>B575</t>
  </si>
  <si>
    <t>See B595 to B601</t>
  </si>
  <si>
    <t>B635</t>
  </si>
  <si>
    <t>B670</t>
  </si>
  <si>
    <t>B690</t>
  </si>
  <si>
    <t>See Cells B411:B413</t>
  </si>
  <si>
    <t>B741</t>
  </si>
  <si>
    <t>B762</t>
  </si>
  <si>
    <r>
      <rPr>
        <b/>
        <sz val="11"/>
        <color theme="1"/>
        <rFont val="Arial"/>
        <family val="2"/>
      </rPr>
      <t>Note:</t>
    </r>
    <r>
      <rPr>
        <sz val="11"/>
        <color theme="1"/>
        <rFont val="Arial"/>
        <family val="2"/>
      </rPr>
      <t xml:space="preserve"> The calculated results are based on the information you provided at the time of calculation. You should use these results as an estimate and for guidance purposes only. </t>
    </r>
  </si>
  <si>
    <t>Standard navigation instructions - paragraph leader</t>
  </si>
  <si>
    <t>Hyperlink to aid easy navigation to Things to know.</t>
  </si>
  <si>
    <t>Link to Things to know section</t>
  </si>
  <si>
    <t>Things to know - Header</t>
  </si>
  <si>
    <t>Instructions - Background &amp; when/how to use</t>
  </si>
  <si>
    <t>Things to know - regular text</t>
  </si>
  <si>
    <t>Thngs to know - Paragraph leader</t>
  </si>
  <si>
    <t>Select - Does the project pool contain only project amounts incurred on or after 10 May 2006, and the project started to operate on or after that date?</t>
  </si>
  <si>
    <r>
      <t xml:space="preserve">Does the project pool contain only project amounts incurred on or after </t>
    </r>
    <r>
      <rPr>
        <b/>
        <sz val="11"/>
        <color theme="1"/>
        <rFont val="Arial"/>
        <family val="2"/>
      </rPr>
      <t>10 May 2006</t>
    </r>
    <r>
      <rPr>
        <sz val="11"/>
        <color theme="1"/>
        <rFont val="Arial"/>
        <family val="2"/>
      </rPr>
      <t>, and the project started to operate on or after that date?</t>
    </r>
  </si>
  <si>
    <t>Regular text - in table - dependent</t>
  </si>
  <si>
    <t>Regular text - in table - 1 row</t>
  </si>
  <si>
    <t>Format change</t>
  </si>
  <si>
    <t>Regular text - in table - 2 rows</t>
  </si>
  <si>
    <t>Regular text - in table - 3 rows</t>
  </si>
  <si>
    <t>What is the name of your project?</t>
  </si>
  <si>
    <t>Calculated date</t>
  </si>
  <si>
    <t>Ariel</t>
  </si>
  <si>
    <t>Dynamic to include today's date.</t>
  </si>
  <si>
    <t>Cell A12</t>
  </si>
  <si>
    <t>Free-form text with a character limit.</t>
  </si>
  <si>
    <t>Length (character limt):</t>
  </si>
  <si>
    <t>Addition</t>
  </si>
  <si>
    <t>Fixed instructional text requesting project name</t>
  </si>
  <si>
    <t>Cell B32</t>
  </si>
  <si>
    <t>Cell B33</t>
  </si>
  <si>
    <t>Cell B34</t>
  </si>
  <si>
    <t>Cell A40</t>
  </si>
  <si>
    <t>Cell A43</t>
  </si>
  <si>
    <t>Cell A44</t>
  </si>
  <si>
    <t>Cell B40</t>
  </si>
  <si>
    <t>Cell A41</t>
  </si>
  <si>
    <t>Cell A42</t>
  </si>
  <si>
    <t>Calculated date (for display with detailed calculations)</t>
  </si>
  <si>
    <t>Dynamic to include today's date to display with detailed calculations)</t>
  </si>
  <si>
    <t>Project name (for display with detailed calculations)</t>
  </si>
  <si>
    <t>Comments</t>
  </si>
  <si>
    <t>Filter</t>
  </si>
  <si>
    <t>Cell A13</t>
  </si>
  <si>
    <t>Project Pool Calculator - Cell Coordinates - Whole calculator: A2:B44, Introduction: A2:B17, Entry: A18:B34, Guidance: A35:B36, Results: A37:B44</t>
  </si>
  <si>
    <t>Tech Clearance - Content change</t>
  </si>
  <si>
    <t>Regular text - in table - 4 rows</t>
  </si>
  <si>
    <t>Post 10 May 2006 deduction rate</t>
  </si>
  <si>
    <t>Pre 10 May 2006 deduction rate</t>
  </si>
  <si>
    <t>This cell allows free-form text to be entered by the user which is controlled by data validation [see Length (character limit) above].</t>
  </si>
  <si>
    <t>2017-18</t>
  </si>
  <si>
    <t>Anna Loughlin</t>
  </si>
  <si>
    <t>TaxTime and Clearances Coordinator, TLA, I&amp;I</t>
  </si>
  <si>
    <t>Assistant Director, Online Products</t>
  </si>
  <si>
    <t>Modify to enable easy review of 2021 updates</t>
  </si>
  <si>
    <t>2020-21</t>
  </si>
  <si>
    <t>Additional information re value to be entered</t>
  </si>
  <si>
    <t>1.00 (2020)</t>
  </si>
  <si>
    <t>2020 baseline</t>
  </si>
  <si>
    <t>Deductions for project pool</t>
  </si>
  <si>
    <t>D13 Deduction for project pool 2020</t>
  </si>
  <si>
    <t>V0.3</t>
  </si>
  <si>
    <t>Update to add 2021 year including update of a data validation range and a look up table.
Also includes update to user instructions regarding entry of portion of project.
Calcs cleared by TLA on 16/3 (2nd batch myTax21).</t>
  </si>
  <si>
    <t>Baselined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</si>
</sst>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quot;$&quot;#,##0.00"/>
    <numFmt numFmtId="165" formatCode="_-&quot;$&quot;* #,##0_-;\-&quot;$&quot;* #,##0_-;_-&quot;$&quot;* &quot;-&quot;??_-;_-@_-"/>
  </numFmts>
  <fonts count="32" x14ac:knownFonts="1">
    <font>
      <sz val="11"/>
      <color theme="1"/>
      <name val="Calibri"/>
      <family val="2"/>
      <scheme val="minor"/>
    </font>
    <font>
      <sz val="11"/>
      <color theme="1"/>
      <name val="Calibri"/>
      <family val="2"/>
      <scheme val="minor"/>
    </font>
    <font>
      <sz val="11"/>
      <color theme="0"/>
      <name val="Arial"/>
      <family val="2"/>
    </font>
    <font>
      <sz val="11"/>
      <color theme="1"/>
      <name val="Arial"/>
      <family val="2"/>
    </font>
    <font>
      <b/>
      <sz val="14"/>
      <color theme="0"/>
      <name val="Arial"/>
      <family val="2"/>
    </font>
    <font>
      <b/>
      <sz val="11"/>
      <color theme="0"/>
      <name val="Arial"/>
      <family val="2"/>
    </font>
    <font>
      <b/>
      <sz val="11"/>
      <color theme="1"/>
      <name val="Arial"/>
      <family val="2"/>
    </font>
    <font>
      <b/>
      <sz val="11"/>
      <color rgb="FFFF0000"/>
      <name val="Arial"/>
      <family val="2"/>
    </font>
    <font>
      <sz val="11"/>
      <name val="Arial"/>
      <family val="2"/>
    </font>
    <font>
      <u/>
      <sz val="11"/>
      <color theme="10"/>
      <name val="Calibri"/>
      <family val="2"/>
      <scheme val="minor"/>
    </font>
    <font>
      <b/>
      <sz val="14"/>
      <color rgb="FF0FA5AD"/>
      <name val="Arial"/>
      <family val="2"/>
    </font>
    <font>
      <b/>
      <sz val="11"/>
      <name val="Arial"/>
      <family val="2"/>
    </font>
    <font>
      <sz val="11"/>
      <color rgb="FFFF0000"/>
      <name val="Arial"/>
      <family val="2"/>
    </font>
    <font>
      <sz val="11"/>
      <color rgb="FFC00000"/>
      <name val="Arial"/>
      <family val="2"/>
    </font>
    <font>
      <b/>
      <sz val="10"/>
      <color theme="1"/>
      <name val="Arial"/>
      <family val="2"/>
    </font>
    <font>
      <sz val="10"/>
      <color theme="1"/>
      <name val="Arial"/>
      <family val="2"/>
    </font>
    <font>
      <u/>
      <sz val="9"/>
      <color theme="10"/>
      <name val="Arial"/>
      <family val="2"/>
    </font>
    <font>
      <sz val="9"/>
      <color theme="1"/>
      <name val="Arial"/>
      <family val="2"/>
    </font>
    <font>
      <i/>
      <sz val="11"/>
      <color theme="1"/>
      <name val="Arial"/>
      <family val="2"/>
    </font>
    <font>
      <b/>
      <u/>
      <sz val="11"/>
      <color theme="0"/>
      <name val="Arial"/>
      <family val="2"/>
    </font>
    <font>
      <u/>
      <sz val="11"/>
      <color theme="10"/>
      <name val="Arial"/>
      <family val="2"/>
    </font>
    <font>
      <sz val="11"/>
      <color theme="0"/>
      <name val="Calibri"/>
      <family val="2"/>
      <scheme val="minor"/>
    </font>
    <font>
      <b/>
      <sz val="14"/>
      <color rgb="FF006666"/>
      <name val="Arial"/>
      <family val="2"/>
    </font>
    <font>
      <b/>
      <sz val="11"/>
      <color rgb="FF006666"/>
      <name val="Arial"/>
      <family val="2"/>
    </font>
    <font>
      <b/>
      <sz val="12"/>
      <color rgb="FF006666"/>
      <name val="Arial"/>
      <family val="2"/>
    </font>
    <font>
      <sz val="11"/>
      <color rgb="FF006666"/>
      <name val="Arial"/>
      <family val="2"/>
    </font>
    <font>
      <sz val="12"/>
      <color rgb="FF006666"/>
      <name val="Calibri"/>
      <family val="2"/>
      <scheme val="minor"/>
    </font>
    <font>
      <i/>
      <sz val="9"/>
      <color theme="0"/>
      <name val="Arial"/>
      <family val="2"/>
    </font>
    <font>
      <i/>
      <sz val="11"/>
      <color theme="2" tint="-0.749992370372631"/>
      <name val="Arial"/>
      <family val="2"/>
    </font>
    <font>
      <i/>
      <sz val="11"/>
      <color rgb="FF006666"/>
      <name val="Arial"/>
      <family val="2"/>
    </font>
    <font>
      <i/>
      <sz val="11"/>
      <color theme="1" tint="0.249977111117893"/>
      <name val="Arial"/>
      <family val="2"/>
    </font>
    <font>
      <u/>
      <sz val="10"/>
      <color theme="10"/>
      <name val="Calibri"/>
      <family val="2"/>
      <scheme val="minor"/>
    </font>
  </fonts>
  <fills count="8">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rgb="FF006666"/>
        <bgColor indexed="64"/>
      </patternFill>
    </fill>
    <fill>
      <patternFill patternType="solid">
        <fgColor theme="5" tint="0.39997558519241921"/>
        <bgColor indexed="64"/>
      </patternFill>
    </fill>
    <fill>
      <patternFill patternType="solid">
        <fgColor rgb="FFFF0000"/>
        <bgColor indexed="64"/>
      </patternFill>
    </fill>
  </fills>
  <borders count="93">
    <border>
      <left/>
      <right/>
      <top/>
      <bottom/>
      <diagonal/>
    </border>
    <border>
      <left style="medium">
        <color rgb="FF33CCCC"/>
      </left>
      <right/>
      <top/>
      <bottom/>
      <diagonal/>
    </border>
    <border>
      <left/>
      <right/>
      <top/>
      <bottom style="medium">
        <color rgb="FF33CCCC"/>
      </bottom>
      <diagonal/>
    </border>
    <border>
      <left/>
      <right/>
      <top/>
      <bottom style="thin">
        <color auto="1"/>
      </bottom>
      <diagonal/>
    </border>
    <border>
      <left style="medium">
        <color rgb="FF0FA5AD"/>
      </left>
      <right/>
      <top style="medium">
        <color rgb="FF0FA5AD"/>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medium">
        <color rgb="FF006666"/>
      </left>
      <right style="medium">
        <color rgb="FF006666"/>
      </right>
      <top style="medium">
        <color rgb="FF006666"/>
      </top>
      <bottom style="medium">
        <color rgb="FF006666"/>
      </bottom>
      <diagonal/>
    </border>
    <border>
      <left style="medium">
        <color rgb="FF006666"/>
      </left>
      <right/>
      <top style="medium">
        <color theme="0"/>
      </top>
      <bottom style="medium">
        <color theme="0"/>
      </bottom>
      <diagonal/>
    </border>
    <border>
      <left/>
      <right style="medium">
        <color rgb="FF006666"/>
      </right>
      <top style="medium">
        <color theme="0"/>
      </top>
      <bottom style="medium">
        <color theme="0"/>
      </bottom>
      <diagonal/>
    </border>
    <border>
      <left style="medium">
        <color rgb="FF006666"/>
      </left>
      <right/>
      <top style="medium">
        <color theme="0"/>
      </top>
      <bottom style="thin">
        <color theme="1"/>
      </bottom>
      <diagonal/>
    </border>
    <border>
      <left/>
      <right style="medium">
        <color rgb="FF006666"/>
      </right>
      <top style="medium">
        <color theme="0"/>
      </top>
      <bottom style="thin">
        <color theme="1"/>
      </bottom>
      <diagonal/>
    </border>
    <border>
      <left style="medium">
        <color rgb="FF006666"/>
      </left>
      <right/>
      <top style="thin">
        <color theme="1"/>
      </top>
      <bottom style="medium">
        <color theme="0"/>
      </bottom>
      <diagonal/>
    </border>
    <border>
      <left/>
      <right style="medium">
        <color rgb="FF006666"/>
      </right>
      <top style="thin">
        <color theme="1"/>
      </top>
      <bottom style="medium">
        <color theme="0"/>
      </bottom>
      <diagonal/>
    </border>
    <border>
      <left/>
      <right style="medium">
        <color rgb="FF006666"/>
      </right>
      <top/>
      <bottom/>
      <diagonal/>
    </border>
    <border>
      <left style="medium">
        <color rgb="FF006666"/>
      </left>
      <right/>
      <top/>
      <bottom style="thin">
        <color theme="0" tint="-0.499984740745262"/>
      </bottom>
      <diagonal/>
    </border>
    <border>
      <left style="medium">
        <color rgb="FF006666"/>
      </left>
      <right/>
      <top/>
      <bottom/>
      <diagonal/>
    </border>
    <border>
      <left style="thin">
        <color theme="0"/>
      </left>
      <right style="medium">
        <color rgb="FF006666"/>
      </right>
      <top style="thin">
        <color theme="0" tint="-0.499984740745262"/>
      </top>
      <bottom/>
      <diagonal/>
    </border>
    <border>
      <left style="medium">
        <color rgb="FF006666"/>
      </left>
      <right/>
      <top style="thin">
        <color theme="0" tint="-0.499984740745262"/>
      </top>
      <bottom style="thin">
        <color theme="0" tint="-0.499984740745262"/>
      </bottom>
      <diagonal/>
    </border>
    <border>
      <left style="medium">
        <color rgb="FF006666"/>
      </left>
      <right/>
      <top style="thin">
        <color theme="0" tint="-0.499984740745262"/>
      </top>
      <bottom/>
      <diagonal/>
    </border>
    <border>
      <left/>
      <right style="medium">
        <color rgb="FF006666"/>
      </right>
      <top/>
      <bottom style="thin">
        <color theme="0" tint="-0.499984740745262"/>
      </bottom>
      <diagonal/>
    </border>
    <border>
      <left/>
      <right style="medium">
        <color rgb="FF006666"/>
      </right>
      <top style="thin">
        <color theme="0" tint="-0.499984740745262"/>
      </top>
      <bottom/>
      <diagonal/>
    </border>
    <border>
      <left/>
      <right style="medium">
        <color rgb="FF006666"/>
      </right>
      <top style="thin">
        <color theme="0" tint="-0.499984740745262"/>
      </top>
      <bottom style="thin">
        <color theme="0" tint="-0.499984740745262"/>
      </bottom>
      <diagonal/>
    </border>
    <border>
      <left style="medium">
        <color rgb="FF006666"/>
      </left>
      <right/>
      <top style="thin">
        <color theme="0" tint="-0.499984740745262"/>
      </top>
      <bottom style="medium">
        <color rgb="FF006666"/>
      </bottom>
      <diagonal/>
    </border>
    <border>
      <left/>
      <right style="medium">
        <color rgb="FF006666"/>
      </right>
      <top style="thin">
        <color theme="0" tint="-0.499984740745262"/>
      </top>
      <bottom style="medium">
        <color rgb="FF006666"/>
      </bottom>
      <diagonal/>
    </border>
    <border>
      <left style="medium">
        <color rgb="FF006666"/>
      </left>
      <right/>
      <top style="medium">
        <color rgb="FF006666"/>
      </top>
      <bottom/>
      <diagonal/>
    </border>
    <border>
      <left/>
      <right style="medium">
        <color rgb="FF006666"/>
      </right>
      <top style="medium">
        <color rgb="FF006666"/>
      </top>
      <bottom style="thin">
        <color auto="1"/>
      </bottom>
      <diagonal/>
    </border>
    <border>
      <left style="thin">
        <color auto="1"/>
      </left>
      <right style="thin">
        <color auto="1"/>
      </right>
      <top/>
      <bottom style="thin">
        <color auto="1"/>
      </bottom>
      <diagonal/>
    </border>
    <border>
      <left/>
      <right/>
      <top style="medium">
        <color rgb="FF006666"/>
      </top>
      <bottom/>
      <diagonal/>
    </border>
    <border>
      <left/>
      <right style="medium">
        <color rgb="FF006666"/>
      </right>
      <top style="medium">
        <color rgb="FF006666"/>
      </top>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medium">
        <color rgb="FF006666"/>
      </left>
      <right style="thin">
        <color rgb="FF006666"/>
      </right>
      <top style="medium">
        <color rgb="FF006666"/>
      </top>
      <bottom style="medium">
        <color rgb="FF006666"/>
      </bottom>
      <diagonal/>
    </border>
    <border>
      <left/>
      <right style="medium">
        <color rgb="FF006666"/>
      </right>
      <top style="medium">
        <color rgb="FF006666"/>
      </top>
      <bottom style="medium">
        <color rgb="FF006666"/>
      </bottom>
      <diagonal/>
    </border>
    <border>
      <left style="medium">
        <color rgb="FF006666"/>
      </left>
      <right style="thin">
        <color rgb="FF006666"/>
      </right>
      <top style="medium">
        <color rgb="FF006666"/>
      </top>
      <bottom/>
      <diagonal/>
    </border>
    <border>
      <left style="medium">
        <color rgb="FF006666"/>
      </left>
      <right style="thin">
        <color rgb="FF006666"/>
      </right>
      <top/>
      <bottom/>
      <diagonal/>
    </border>
    <border>
      <left style="medium">
        <color rgb="FF006666"/>
      </left>
      <right style="thin">
        <color rgb="FF006666"/>
      </right>
      <top/>
      <bottom style="medium">
        <color rgb="FF33CCCC"/>
      </bottom>
      <diagonal/>
    </border>
    <border>
      <left style="medium">
        <color rgb="FF006666"/>
      </left>
      <right style="thin">
        <color rgb="FF006666"/>
      </right>
      <top style="thin">
        <color theme="0" tint="-0.499984740745262"/>
      </top>
      <bottom style="thin">
        <color theme="0" tint="-0.499984740745262"/>
      </bottom>
      <diagonal/>
    </border>
    <border>
      <left style="medium">
        <color rgb="FF006666"/>
      </left>
      <right style="thin">
        <color rgb="FF006666"/>
      </right>
      <top/>
      <bottom style="medium">
        <color rgb="FF006666"/>
      </bottom>
      <diagonal/>
    </border>
    <border>
      <left/>
      <right/>
      <top style="thin">
        <color theme="0" tint="-0.499984740745262"/>
      </top>
      <bottom style="medium">
        <color rgb="FF006666"/>
      </bottom>
      <diagonal/>
    </border>
    <border>
      <left style="medium">
        <color rgb="FF006666"/>
      </left>
      <right/>
      <top style="medium">
        <color rgb="FF006666"/>
      </top>
      <bottom style="medium">
        <color rgb="FF006666"/>
      </bottom>
      <diagonal/>
    </border>
    <border>
      <left/>
      <right/>
      <top style="medium">
        <color rgb="FF006666"/>
      </top>
      <bottom style="medium">
        <color rgb="FF006666"/>
      </bottom>
      <diagonal/>
    </border>
    <border>
      <left/>
      <right style="medium">
        <color rgb="FF006666"/>
      </right>
      <top/>
      <bottom style="medium">
        <color rgb="FF33CCCC"/>
      </bottom>
      <diagonal/>
    </border>
    <border>
      <left style="thin">
        <color rgb="FF006666"/>
      </left>
      <right style="medium">
        <color rgb="FF006666"/>
      </right>
      <top style="medium">
        <color rgb="FF006666"/>
      </top>
      <bottom style="medium">
        <color rgb="FF006666"/>
      </bottom>
      <diagonal/>
    </border>
    <border>
      <left/>
      <right style="thin">
        <color rgb="FF006666"/>
      </right>
      <top style="medium">
        <color rgb="FF006666"/>
      </top>
      <bottom/>
      <diagonal/>
    </border>
    <border>
      <left/>
      <right style="thin">
        <color rgb="FF006666"/>
      </right>
      <top/>
      <bottom/>
      <diagonal/>
    </border>
    <border>
      <left/>
      <right style="thin">
        <color rgb="FF006666"/>
      </right>
      <top style="thin">
        <color theme="0" tint="-0.499984740745262"/>
      </top>
      <bottom style="thin">
        <color theme="0" tint="-0.499984740745262"/>
      </bottom>
      <diagonal/>
    </border>
    <border>
      <left/>
      <right style="thin">
        <color rgb="FF006666"/>
      </right>
      <top/>
      <bottom style="thin">
        <color theme="0" tint="-0.499984740745262"/>
      </bottom>
      <diagonal/>
    </border>
    <border>
      <left/>
      <right/>
      <top style="thin">
        <color theme="0" tint="-0.499984740745262"/>
      </top>
      <bottom/>
      <diagonal/>
    </border>
    <border>
      <left style="thin">
        <color rgb="FF006666"/>
      </left>
      <right style="thin">
        <color rgb="FF006666"/>
      </right>
      <top style="medium">
        <color rgb="FF006666"/>
      </top>
      <bottom style="medium">
        <color rgb="FF006666"/>
      </bottom>
      <diagonal/>
    </border>
    <border>
      <left style="medium">
        <color rgb="FF006666"/>
      </left>
      <right/>
      <top style="medium">
        <color rgb="FF006666"/>
      </top>
      <bottom style="thin">
        <color theme="0" tint="-0.499984740745262"/>
      </bottom>
      <diagonal/>
    </border>
    <border>
      <left/>
      <right/>
      <top style="medium">
        <color rgb="FF006666"/>
      </top>
      <bottom style="thin">
        <color theme="0" tint="-0.499984740745262"/>
      </bottom>
      <diagonal/>
    </border>
    <border>
      <left/>
      <right style="medium">
        <color rgb="FF006666"/>
      </right>
      <top style="medium">
        <color rgb="FF006666"/>
      </top>
      <bottom style="thin">
        <color theme="0" tint="-0.499984740745262"/>
      </bottom>
      <diagonal/>
    </border>
    <border>
      <left style="thin">
        <color rgb="FF006666"/>
      </left>
      <right/>
      <top style="thin">
        <color theme="0" tint="-0.499984740745262"/>
      </top>
      <bottom style="thin">
        <color theme="0" tint="-0.499984740745262"/>
      </bottom>
      <diagonal/>
    </border>
    <border>
      <left style="medium">
        <color rgb="FF006666"/>
      </left>
      <right style="thin">
        <color rgb="FF006666"/>
      </right>
      <top style="medium">
        <color rgb="FF006666"/>
      </top>
      <bottom style="thin">
        <color theme="0" tint="-0.499984740745262"/>
      </bottom>
      <diagonal/>
    </border>
    <border>
      <left style="thin">
        <color rgb="FF006666"/>
      </left>
      <right/>
      <top style="medium">
        <color rgb="FF006666"/>
      </top>
      <bottom style="thin">
        <color theme="0" tint="-0.499984740745262"/>
      </bottom>
      <diagonal/>
    </border>
    <border>
      <left style="medium">
        <color rgb="FF006666"/>
      </left>
      <right style="thin">
        <color rgb="FF006666"/>
      </right>
      <top style="thin">
        <color theme="0" tint="-0.499984740745262"/>
      </top>
      <bottom style="medium">
        <color rgb="FF006666"/>
      </bottom>
      <diagonal/>
    </border>
    <border>
      <left style="thin">
        <color rgb="FF006666"/>
      </left>
      <right/>
      <top style="thin">
        <color theme="0" tint="-0.499984740745262"/>
      </top>
      <bottom style="medium">
        <color rgb="FF006666"/>
      </bottom>
      <diagonal/>
    </border>
    <border>
      <left style="thin">
        <color rgb="FF006666"/>
      </left>
      <right/>
      <top/>
      <bottom/>
      <diagonal/>
    </border>
    <border>
      <left style="thin">
        <color rgb="FF006666"/>
      </left>
      <right/>
      <top/>
      <bottom style="thin">
        <color theme="0" tint="-0.499984740745262"/>
      </bottom>
      <diagonal/>
    </border>
    <border>
      <left style="thin">
        <color rgb="FF006666"/>
      </left>
      <right/>
      <top style="medium">
        <color rgb="FF006666"/>
      </top>
      <bottom/>
      <diagonal/>
    </border>
    <border>
      <left style="medium">
        <color rgb="FF006666"/>
      </left>
      <right/>
      <top style="medium">
        <color theme="0"/>
      </top>
      <bottom/>
      <diagonal/>
    </border>
    <border>
      <left/>
      <right style="medium">
        <color rgb="FF006666"/>
      </right>
      <top style="medium">
        <color theme="0"/>
      </top>
      <bottom/>
      <diagonal/>
    </border>
    <border>
      <left style="thin">
        <color rgb="FF006666"/>
      </left>
      <right style="medium">
        <color rgb="FF006666"/>
      </right>
      <top/>
      <bottom style="medium">
        <color rgb="FF006666"/>
      </bottom>
      <diagonal/>
    </border>
    <border>
      <left style="medium">
        <color rgb="FF006666"/>
      </left>
      <right/>
      <top/>
      <bottom style="thin">
        <color indexed="64"/>
      </bottom>
      <diagonal/>
    </border>
    <border>
      <left/>
      <right style="medium">
        <color rgb="FF006666"/>
      </right>
      <top/>
      <bottom style="thin">
        <color indexed="64"/>
      </bottom>
      <diagonal/>
    </border>
    <border>
      <left style="medium">
        <color rgb="FF006666"/>
      </left>
      <right/>
      <top style="thin">
        <color indexed="64"/>
      </top>
      <bottom style="medium">
        <color theme="0"/>
      </bottom>
      <diagonal/>
    </border>
    <border>
      <left/>
      <right style="medium">
        <color rgb="FF006666"/>
      </right>
      <top style="thin">
        <color indexed="64"/>
      </top>
      <bottom style="medium">
        <color theme="0"/>
      </bottom>
      <diagonal/>
    </border>
    <border>
      <left style="medium">
        <color rgb="FF006666"/>
      </left>
      <right/>
      <top style="thin">
        <color auto="1"/>
      </top>
      <bottom/>
      <diagonal/>
    </border>
    <border>
      <left/>
      <right style="medium">
        <color rgb="FF006666"/>
      </right>
      <top style="thin">
        <color auto="1"/>
      </top>
      <bottom/>
      <diagonal/>
    </border>
    <border>
      <left style="medium">
        <color rgb="FF006666"/>
      </left>
      <right/>
      <top style="medium">
        <color theme="0"/>
      </top>
      <bottom style="medium">
        <color rgb="FF006666"/>
      </bottom>
      <diagonal/>
    </border>
    <border>
      <left/>
      <right style="medium">
        <color rgb="FF006666"/>
      </right>
      <top style="medium">
        <color theme="0"/>
      </top>
      <bottom style="medium">
        <color rgb="FF006666"/>
      </bottom>
      <diagonal/>
    </border>
    <border>
      <left style="medium">
        <color rgb="FF006666"/>
      </left>
      <right/>
      <top style="medium">
        <color rgb="FF006666"/>
      </top>
      <bottom style="thin">
        <color auto="1"/>
      </bottom>
      <diagonal/>
    </border>
    <border>
      <left style="medium">
        <color rgb="FF006666"/>
      </left>
      <right/>
      <top style="medium">
        <color rgb="FF006666"/>
      </top>
      <bottom style="medium">
        <color theme="0"/>
      </bottom>
      <diagonal/>
    </border>
    <border>
      <left/>
      <right style="medium">
        <color rgb="FF006666"/>
      </right>
      <top style="medium">
        <color rgb="FF006666"/>
      </top>
      <bottom style="medium">
        <color theme="0"/>
      </bottom>
      <diagonal/>
    </border>
    <border>
      <left style="medium">
        <color rgb="FF006666"/>
      </left>
      <right/>
      <top style="thin">
        <color theme="4" tint="0.39997558519241921"/>
      </top>
      <bottom/>
      <diagonal/>
    </border>
    <border>
      <left/>
      <right style="medium">
        <color rgb="FF006666"/>
      </right>
      <top style="thin">
        <color theme="4" tint="0.39997558519241921"/>
      </top>
      <bottom/>
      <diagonal/>
    </border>
    <border>
      <left style="thin">
        <color theme="0"/>
      </left>
      <right style="medium">
        <color rgb="FF006666"/>
      </right>
      <top style="thin">
        <color auto="1"/>
      </top>
      <bottom/>
      <diagonal/>
    </border>
    <border>
      <left style="thin">
        <color theme="0"/>
      </left>
      <right style="medium">
        <color rgb="FF006666"/>
      </right>
      <top style="thin">
        <color theme="0" tint="-0.499984740745262"/>
      </top>
      <bottom style="thin">
        <color theme="0" tint="-0.499984740745262"/>
      </bottom>
      <diagonal/>
    </border>
    <border>
      <left style="medium">
        <color rgb="FF006666"/>
      </left>
      <right style="thin">
        <color theme="0"/>
      </right>
      <top style="thin">
        <color theme="0" tint="-0.499984740745262"/>
      </top>
      <bottom style="thin">
        <color auto="1"/>
      </bottom>
      <diagonal/>
    </border>
    <border>
      <left style="medium">
        <color rgb="FF006666"/>
      </left>
      <right style="thin">
        <color theme="0"/>
      </right>
      <top style="thin">
        <color theme="0" tint="-0.499984740745262"/>
      </top>
      <bottom style="thin">
        <color theme="0" tint="-0.499984740745262"/>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cellStyleXfs>
  <cellXfs count="390">
    <xf numFmtId="0" fontId="0" fillId="0" borderId="0" xfId="0"/>
    <xf numFmtId="0" fontId="2" fillId="0" borderId="0" xfId="0" applyFont="1"/>
    <xf numFmtId="0" fontId="3" fillId="0" borderId="0" xfId="0" applyFont="1" applyAlignment="1">
      <alignment horizontal="center"/>
    </xf>
    <xf numFmtId="0" fontId="3" fillId="0" borderId="0" xfId="0" applyFont="1" applyFill="1"/>
    <xf numFmtId="0" fontId="7" fillId="0" borderId="0" xfId="0" applyFont="1"/>
    <xf numFmtId="0" fontId="3" fillId="0" borderId="0" xfId="0" applyFont="1" applyAlignment="1">
      <alignment wrapText="1"/>
    </xf>
    <xf numFmtId="0" fontId="12" fillId="0" borderId="0" xfId="0" applyFont="1" applyBorder="1" applyAlignment="1">
      <alignment wrapText="1"/>
    </xf>
    <xf numFmtId="0" fontId="3" fillId="0" borderId="0" xfId="0" applyFont="1"/>
    <xf numFmtId="0" fontId="8" fillId="0" borderId="0" xfId="0" applyFont="1" applyBorder="1" applyProtection="1">
      <protection hidden="1"/>
    </xf>
    <xf numFmtId="0" fontId="8" fillId="0" borderId="0" xfId="0" applyFont="1" applyBorder="1" applyAlignment="1">
      <alignment wrapText="1"/>
    </xf>
    <xf numFmtId="0" fontId="13" fillId="0" borderId="0" xfId="0" applyFont="1" applyBorder="1"/>
    <xf numFmtId="0" fontId="13" fillId="0" borderId="0" xfId="0" applyFont="1"/>
    <xf numFmtId="0" fontId="3" fillId="0" borderId="0" xfId="0" applyFont="1" applyAlignment="1">
      <alignment wrapText="1"/>
    </xf>
    <xf numFmtId="0" fontId="3" fillId="0" borderId="0" xfId="0" applyFont="1" applyBorder="1"/>
    <xf numFmtId="0" fontId="3" fillId="0" borderId="0" xfId="0" applyFont="1"/>
    <xf numFmtId="0" fontId="3" fillId="4" borderId="0" xfId="0" applyFont="1" applyFill="1"/>
    <xf numFmtId="0" fontId="15" fillId="0" borderId="5" xfId="0" applyFont="1" applyBorder="1" applyProtection="1">
      <protection locked="0"/>
    </xf>
    <xf numFmtId="0" fontId="15" fillId="4" borderId="0" xfId="0" applyFont="1" applyFill="1" applyAlignment="1">
      <alignment horizontal="center"/>
    </xf>
    <xf numFmtId="0" fontId="15" fillId="0" borderId="5" xfId="0" applyFont="1" applyBorder="1" applyAlignment="1" applyProtection="1">
      <alignment horizontal="center" vertical="center" wrapText="1"/>
      <protection locked="0"/>
    </xf>
    <xf numFmtId="14" fontId="15" fillId="0" borderId="5" xfId="0" applyNumberFormat="1" applyFont="1" applyBorder="1" applyAlignment="1" applyProtection="1">
      <alignment horizontal="center" vertical="center" wrapText="1"/>
      <protection locked="0"/>
    </xf>
    <xf numFmtId="0" fontId="17" fillId="0" borderId="7" xfId="0" applyFont="1" applyBorder="1" applyAlignment="1">
      <alignment horizontal="left" vertical="center" wrapText="1"/>
    </xf>
    <xf numFmtId="0" fontId="16" fillId="0" borderId="0" xfId="2" applyFont="1" applyAlignment="1">
      <alignment horizontal="left" vertical="center" wrapText="1"/>
    </xf>
    <xf numFmtId="0" fontId="17" fillId="0" borderId="0" xfId="0" applyFont="1" applyAlignment="1">
      <alignment horizontal="left" vertical="center" wrapText="1"/>
    </xf>
    <xf numFmtId="0" fontId="17" fillId="0" borderId="3" xfId="0" applyFont="1" applyBorder="1" applyAlignment="1">
      <alignment horizontal="left" vertical="center" wrapText="1"/>
    </xf>
    <xf numFmtId="0" fontId="17" fillId="0" borderId="7" xfId="0" applyFont="1" applyBorder="1" applyAlignment="1">
      <alignment wrapText="1"/>
    </xf>
    <xf numFmtId="0" fontId="17" fillId="0" borderId="3" xfId="0" applyFont="1" applyBorder="1" applyAlignment="1">
      <alignment wrapText="1"/>
    </xf>
    <xf numFmtId="0" fontId="16" fillId="0" borderId="13" xfId="2" applyFont="1" applyBorder="1" applyAlignment="1">
      <alignment horizontal="center" vertical="center" wrapText="1"/>
    </xf>
    <xf numFmtId="0" fontId="17" fillId="0" borderId="14" xfId="0" applyFont="1" applyBorder="1" applyAlignment="1">
      <alignment wrapText="1"/>
    </xf>
    <xf numFmtId="0" fontId="17" fillId="0" borderId="8" xfId="0" applyFont="1" applyBorder="1" applyAlignment="1">
      <alignment horizontal="center" wrapText="1"/>
    </xf>
    <xf numFmtId="0" fontId="17" fillId="0" borderId="15" xfId="0" applyFont="1" applyBorder="1" applyAlignment="1">
      <alignment horizontal="center" wrapText="1"/>
    </xf>
    <xf numFmtId="0" fontId="15" fillId="4" borderId="0" xfId="0" applyFont="1" applyFill="1" applyAlignment="1">
      <alignment wrapText="1"/>
    </xf>
    <xf numFmtId="0" fontId="16" fillId="0" borderId="7" xfId="2" applyFont="1" applyBorder="1" applyAlignment="1">
      <alignment vertical="center" wrapText="1"/>
    </xf>
    <xf numFmtId="0" fontId="17" fillId="0" borderId="14" xfId="0" applyFont="1" applyBorder="1" applyAlignment="1">
      <alignment vertical="center" wrapText="1"/>
    </xf>
    <xf numFmtId="0" fontId="0" fillId="4" borderId="0" xfId="0" applyFill="1"/>
    <xf numFmtId="0" fontId="6" fillId="4" borderId="0" xfId="0" applyFont="1" applyFill="1" applyBorder="1"/>
    <xf numFmtId="4" fontId="3" fillId="4" borderId="0" xfId="0" applyNumberFormat="1" applyFont="1" applyFill="1" applyBorder="1"/>
    <xf numFmtId="0" fontId="3" fillId="4" borderId="0" xfId="0" applyNumberFormat="1" applyFont="1" applyFill="1" applyBorder="1"/>
    <xf numFmtId="0" fontId="3" fillId="4" borderId="0" xfId="0" applyFont="1" applyFill="1" applyBorder="1"/>
    <xf numFmtId="164" fontId="3" fillId="4" borderId="0" xfId="0" applyNumberFormat="1" applyFont="1" applyFill="1" applyBorder="1"/>
    <xf numFmtId="0" fontId="3" fillId="0" borderId="0" xfId="0" applyFont="1" applyFill="1" applyBorder="1"/>
    <xf numFmtId="2" fontId="3" fillId="4" borderId="0" xfId="0" applyNumberFormat="1" applyFont="1" applyFill="1" applyBorder="1"/>
    <xf numFmtId="9" fontId="3" fillId="4" borderId="0" xfId="0" applyNumberFormat="1" applyFont="1" applyFill="1" applyBorder="1"/>
    <xf numFmtId="164" fontId="3" fillId="4" borderId="0" xfId="0" applyNumberFormat="1" applyFont="1" applyFill="1" applyBorder="1" applyAlignment="1">
      <alignment wrapText="1"/>
    </xf>
    <xf numFmtId="0" fontId="6" fillId="4" borderId="0" xfId="0" applyFont="1" applyFill="1" applyBorder="1" applyAlignment="1">
      <alignment horizontal="center" wrapText="1"/>
    </xf>
    <xf numFmtId="0" fontId="3" fillId="4" borderId="0" xfId="0" applyFont="1" applyFill="1" applyBorder="1" applyAlignment="1">
      <alignment horizontal="center" wrapText="1"/>
    </xf>
    <xf numFmtId="0" fontId="10" fillId="4" borderId="0" xfId="0" applyFont="1" applyFill="1" applyBorder="1"/>
    <xf numFmtId="0" fontId="3" fillId="0" borderId="0" xfId="0" applyFont="1" applyAlignment="1">
      <alignment wrapText="1"/>
    </xf>
    <xf numFmtId="0" fontId="0" fillId="0" borderId="0" xfId="0" applyAlignment="1">
      <alignment wrapText="1"/>
    </xf>
    <xf numFmtId="0" fontId="6" fillId="0" borderId="1" xfId="0" applyFont="1" applyFill="1" applyBorder="1"/>
    <xf numFmtId="0" fontId="3" fillId="4" borderId="16" xfId="0" applyFont="1" applyFill="1" applyBorder="1" applyAlignment="1">
      <alignment wrapText="1"/>
    </xf>
    <xf numFmtId="0" fontId="3" fillId="2" borderId="16" xfId="0" applyFont="1" applyFill="1" applyBorder="1" applyAlignment="1" applyProtection="1">
      <alignment wrapText="1"/>
      <protection locked="0"/>
    </xf>
    <xf numFmtId="0" fontId="3" fillId="0" borderId="0" xfId="0" applyFont="1" applyAlignment="1">
      <alignment wrapText="1"/>
    </xf>
    <xf numFmtId="0" fontId="3" fillId="4"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Fill="1" applyBorder="1" applyAlignment="1">
      <alignment horizontal="center" wrapText="1"/>
    </xf>
    <xf numFmtId="164" fontId="3" fillId="0" borderId="0" xfId="0" applyNumberFormat="1" applyFont="1" applyFill="1" applyBorder="1"/>
    <xf numFmtId="164" fontId="3" fillId="4" borderId="16" xfId="0" applyNumberFormat="1" applyFont="1" applyFill="1" applyBorder="1"/>
    <xf numFmtId="2" fontId="3" fillId="4" borderId="16" xfId="0" applyNumberFormat="1" applyFont="1" applyFill="1" applyBorder="1"/>
    <xf numFmtId="0" fontId="3" fillId="4" borderId="16" xfId="0" applyFont="1" applyFill="1" applyBorder="1"/>
    <xf numFmtId="9" fontId="3" fillId="4" borderId="16" xfId="0" applyNumberFormat="1" applyFont="1" applyFill="1" applyBorder="1"/>
    <xf numFmtId="164" fontId="3" fillId="4" borderId="16" xfId="0" applyNumberFormat="1" applyFont="1" applyFill="1" applyBorder="1" applyAlignment="1">
      <alignment wrapText="1"/>
    </xf>
    <xf numFmtId="10" fontId="3" fillId="4" borderId="16" xfId="0" applyNumberFormat="1" applyFont="1" applyFill="1" applyBorder="1"/>
    <xf numFmtId="0" fontId="3" fillId="0" borderId="0" xfId="0" applyFont="1" applyAlignment="1">
      <alignment wrapText="1"/>
    </xf>
    <xf numFmtId="0" fontId="3" fillId="4" borderId="0" xfId="0" applyFont="1" applyFill="1" applyBorder="1"/>
    <xf numFmtId="0" fontId="3" fillId="0" borderId="0" xfId="0" applyFont="1" applyBorder="1" applyAlignment="1">
      <alignment horizontal="center" vertical="center"/>
    </xf>
    <xf numFmtId="0" fontId="3" fillId="2" borderId="0" xfId="0" quotePrefix="1" applyFont="1" applyFill="1" applyBorder="1"/>
    <xf numFmtId="0" fontId="3" fillId="0" borderId="0" xfId="0" applyFont="1" applyBorder="1" applyAlignment="1">
      <alignment wrapText="1"/>
    </xf>
    <xf numFmtId="0" fontId="3" fillId="2" borderId="0" xfId="0" applyFont="1" applyFill="1" applyBorder="1" applyAlignment="1">
      <alignment horizontal="left"/>
    </xf>
    <xf numFmtId="0" fontId="3" fillId="0" borderId="0" xfId="0" applyFont="1" applyAlignment="1">
      <alignment wrapText="1"/>
    </xf>
    <xf numFmtId="0" fontId="3" fillId="4" borderId="0" xfId="0" applyFont="1" applyFill="1" applyBorder="1" applyAlignment="1">
      <alignment wrapText="1"/>
    </xf>
    <xf numFmtId="0" fontId="3" fillId="2" borderId="0" xfId="0" applyFont="1" applyFill="1" applyBorder="1"/>
    <xf numFmtId="0" fontId="6" fillId="4" borderId="0" xfId="0" applyFont="1" applyFill="1" applyBorder="1" applyAlignment="1">
      <alignment horizontal="center" wrapText="1"/>
    </xf>
    <xf numFmtId="0" fontId="3" fillId="4" borderId="0" xfId="0" applyFont="1" applyFill="1" applyBorder="1" applyAlignment="1"/>
    <xf numFmtId="0" fontId="3" fillId="2" borderId="0" xfId="0" applyFont="1" applyFill="1" applyBorder="1" applyAlignment="1">
      <alignment horizontal="center"/>
    </xf>
    <xf numFmtId="0" fontId="3" fillId="2" borderId="0" xfId="0" quotePrefix="1" applyFont="1" applyFill="1" applyBorder="1" applyAlignment="1">
      <alignment horizontal="center"/>
    </xf>
    <xf numFmtId="0" fontId="3" fillId="4" borderId="2" xfId="0" applyFont="1" applyFill="1" applyBorder="1"/>
    <xf numFmtId="0" fontId="2" fillId="0" borderId="0" xfId="0" applyFont="1" applyBorder="1"/>
    <xf numFmtId="0" fontId="3" fillId="4" borderId="16" xfId="0" applyFont="1" applyFill="1" applyBorder="1" applyAlignment="1">
      <alignment horizontal="center" vertical="center"/>
    </xf>
    <xf numFmtId="164" fontId="3" fillId="2" borderId="17" xfId="0" applyNumberFormat="1" applyFont="1" applyFill="1" applyBorder="1"/>
    <xf numFmtId="0" fontId="3" fillId="2" borderId="17" xfId="0" applyFont="1" applyFill="1" applyBorder="1"/>
    <xf numFmtId="0" fontId="14" fillId="4" borderId="0" xfId="0" applyFont="1" applyFill="1" applyBorder="1"/>
    <xf numFmtId="0" fontId="15" fillId="4" borderId="0" xfId="0" applyFont="1" applyFill="1" applyBorder="1"/>
    <xf numFmtId="0" fontId="15" fillId="4" borderId="0" xfId="0" applyFont="1" applyFill="1" applyBorder="1" applyProtection="1">
      <protection locked="0"/>
    </xf>
    <xf numFmtId="0" fontId="15" fillId="4" borderId="0" xfId="0" applyFont="1" applyFill="1" applyBorder="1" applyAlignment="1">
      <alignment horizontal="center"/>
    </xf>
    <xf numFmtId="0" fontId="14" fillId="4" borderId="0" xfId="0" applyFont="1" applyFill="1" applyBorder="1" applyAlignment="1">
      <alignment horizontal="center"/>
    </xf>
    <xf numFmtId="165" fontId="5" fillId="5" borderId="18" xfId="0" applyNumberFormat="1" applyFont="1" applyFill="1" applyBorder="1" applyProtection="1">
      <protection hidden="1"/>
    </xf>
    <xf numFmtId="0" fontId="3" fillId="5" borderId="18" xfId="0" applyFont="1" applyFill="1" applyBorder="1"/>
    <xf numFmtId="0" fontId="22" fillId="4" borderId="36" xfId="0" applyFont="1" applyFill="1" applyBorder="1" applyProtection="1">
      <protection hidden="1"/>
    </xf>
    <xf numFmtId="0" fontId="3" fillId="4" borderId="39" xfId="0" applyFont="1" applyFill="1" applyBorder="1"/>
    <xf numFmtId="0" fontId="3" fillId="4" borderId="40" xfId="0" applyFont="1" applyFill="1" applyBorder="1"/>
    <xf numFmtId="0" fontId="10" fillId="4" borderId="27" xfId="0" applyFont="1" applyFill="1" applyBorder="1" applyProtection="1">
      <protection hidden="1"/>
    </xf>
    <xf numFmtId="0" fontId="3" fillId="4" borderId="25" xfId="0" applyFont="1" applyFill="1" applyBorder="1"/>
    <xf numFmtId="0" fontId="3" fillId="4" borderId="27" xfId="0" applyFont="1" applyFill="1" applyBorder="1"/>
    <xf numFmtId="0" fontId="15" fillId="5" borderId="18" xfId="0" applyFont="1" applyFill="1" applyBorder="1"/>
    <xf numFmtId="0" fontId="3" fillId="0" borderId="39" xfId="0" applyFont="1" applyBorder="1"/>
    <xf numFmtId="0" fontId="3" fillId="0" borderId="40" xfId="0" applyFont="1" applyBorder="1"/>
    <xf numFmtId="0" fontId="3" fillId="0" borderId="42" xfId="0" applyFont="1" applyFill="1" applyBorder="1"/>
    <xf numFmtId="0" fontId="3" fillId="0" borderId="43" xfId="0" applyFont="1" applyFill="1" applyBorder="1"/>
    <xf numFmtId="0" fontId="19" fillId="5" borderId="18" xfId="2" applyFont="1" applyFill="1" applyBorder="1"/>
    <xf numFmtId="0" fontId="5" fillId="5" borderId="18" xfId="0" applyFont="1" applyFill="1" applyBorder="1"/>
    <xf numFmtId="0" fontId="2" fillId="5" borderId="18" xfId="0" applyFont="1" applyFill="1" applyBorder="1"/>
    <xf numFmtId="0" fontId="5" fillId="5" borderId="45" xfId="0" applyFont="1" applyFill="1" applyBorder="1"/>
    <xf numFmtId="0" fontId="3" fillId="4" borderId="0" xfId="0" quotePrefix="1" applyFont="1" applyFill="1" applyBorder="1"/>
    <xf numFmtId="0" fontId="3" fillId="4" borderId="2" xfId="0" quotePrefix="1" applyFont="1" applyFill="1" applyBorder="1"/>
    <xf numFmtId="0" fontId="6" fillId="4" borderId="46" xfId="0" applyFont="1" applyFill="1" applyBorder="1"/>
    <xf numFmtId="0" fontId="6" fillId="4" borderId="47" xfId="0" applyFont="1" applyFill="1" applyBorder="1" applyAlignment="1">
      <alignment wrapText="1"/>
    </xf>
    <xf numFmtId="0" fontId="6" fillId="4" borderId="47" xfId="0" applyFont="1" applyFill="1" applyBorder="1"/>
    <xf numFmtId="0" fontId="6" fillId="4" borderId="47" xfId="0" applyFont="1" applyFill="1" applyBorder="1" applyAlignment="1">
      <alignment horizontal="right"/>
    </xf>
    <xf numFmtId="0" fontId="6" fillId="4" borderId="47" xfId="0" applyFont="1" applyFill="1" applyBorder="1" applyAlignment="1">
      <alignment horizontal="right" wrapText="1"/>
    </xf>
    <xf numFmtId="0" fontId="3" fillId="4" borderId="47" xfId="0" applyFont="1" applyFill="1" applyBorder="1"/>
    <xf numFmtId="0" fontId="19" fillId="5" borderId="44" xfId="2" applyFont="1" applyFill="1" applyBorder="1"/>
    <xf numFmtId="0" fontId="3" fillId="4" borderId="47" xfId="0" quotePrefix="1" applyFont="1" applyFill="1" applyBorder="1"/>
    <xf numFmtId="0" fontId="3" fillId="4" borderId="48" xfId="0" quotePrefix="1" applyFont="1" applyFill="1" applyBorder="1"/>
    <xf numFmtId="0" fontId="3" fillId="4" borderId="47" xfId="0" applyFont="1" applyFill="1" applyBorder="1" applyAlignment="1">
      <alignment horizontal="right"/>
    </xf>
    <xf numFmtId="0" fontId="3" fillId="4" borderId="48" xfId="0" applyFont="1" applyFill="1" applyBorder="1"/>
    <xf numFmtId="0" fontId="3" fillId="4" borderId="49" xfId="0" applyFont="1" applyFill="1" applyBorder="1" applyAlignment="1">
      <alignment horizontal="right" wrapText="1"/>
    </xf>
    <xf numFmtId="0" fontId="3" fillId="4" borderId="49" xfId="0" applyFont="1" applyFill="1" applyBorder="1" applyAlignment="1">
      <alignment horizontal="right" vertical="center" wrapText="1"/>
    </xf>
    <xf numFmtId="0" fontId="3" fillId="4" borderId="50" xfId="0" applyFont="1" applyFill="1" applyBorder="1"/>
    <xf numFmtId="0" fontId="3" fillId="4" borderId="17" xfId="0" applyFont="1" applyFill="1" applyBorder="1" applyAlignment="1">
      <alignment horizontal="center" vertical="center"/>
    </xf>
    <xf numFmtId="0" fontId="5" fillId="5" borderId="36" xfId="0" applyFont="1" applyFill="1" applyBorder="1"/>
    <xf numFmtId="0" fontId="3" fillId="4" borderId="33" xfId="0" applyFont="1" applyFill="1" applyBorder="1" applyAlignment="1">
      <alignment horizontal="center" vertical="center"/>
    </xf>
    <xf numFmtId="0" fontId="3" fillId="4" borderId="29" xfId="0" applyFont="1" applyFill="1" applyBorder="1" applyAlignment="1">
      <alignment wrapText="1"/>
    </xf>
    <xf numFmtId="0" fontId="3" fillId="4" borderId="51"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1" xfId="0" applyFont="1" applyFill="1" applyBorder="1" applyAlignment="1">
      <alignment horizontal="center" vertical="center"/>
    </xf>
    <xf numFmtId="0" fontId="5" fillId="5" borderId="52" xfId="0" applyFont="1" applyFill="1" applyBorder="1"/>
    <xf numFmtId="0" fontId="21" fillId="5" borderId="53" xfId="0" applyFont="1" applyFill="1" applyBorder="1"/>
    <xf numFmtId="0" fontId="21" fillId="5" borderId="45" xfId="0" applyFont="1" applyFill="1" applyBorder="1"/>
    <xf numFmtId="0" fontId="5" fillId="5" borderId="53" xfId="0" applyFont="1" applyFill="1" applyBorder="1" applyAlignment="1">
      <alignment horizontal="center" vertical="center"/>
    </xf>
    <xf numFmtId="0" fontId="5" fillId="5" borderId="45" xfId="0" applyFont="1" applyFill="1" applyBorder="1" applyAlignment="1">
      <alignment horizontal="center" vertical="center"/>
    </xf>
    <xf numFmtId="0" fontId="3" fillId="4" borderId="25" xfId="0" applyFont="1" applyFill="1" applyBorder="1" applyAlignment="1">
      <alignment horizontal="center" wrapText="1"/>
    </xf>
    <xf numFmtId="0" fontId="3" fillId="4" borderId="25" xfId="0" applyFont="1" applyFill="1" applyBorder="1" applyAlignment="1">
      <alignment wrapText="1"/>
    </xf>
    <xf numFmtId="0" fontId="0" fillId="4" borderId="25" xfId="0" applyFill="1" applyBorder="1"/>
    <xf numFmtId="0" fontId="3" fillId="4" borderId="25" xfId="0" applyFont="1" applyFill="1" applyBorder="1" applyAlignment="1">
      <alignment horizontal="center"/>
    </xf>
    <xf numFmtId="0" fontId="3" fillId="4" borderId="54" xfId="0" applyFont="1" applyFill="1" applyBorder="1"/>
    <xf numFmtId="0" fontId="3" fillId="4" borderId="33" xfId="0" applyFont="1" applyFill="1" applyBorder="1" applyAlignment="1">
      <alignment wrapText="1"/>
    </xf>
    <xf numFmtId="0" fontId="3" fillId="4" borderId="33" xfId="0" applyFont="1" applyFill="1" applyBorder="1" applyAlignment="1">
      <alignment horizontal="left" wrapText="1"/>
    </xf>
    <xf numFmtId="0" fontId="8" fillId="4" borderId="33" xfId="0" applyFont="1" applyFill="1" applyBorder="1" applyAlignment="1">
      <alignment wrapText="1"/>
    </xf>
    <xf numFmtId="0" fontId="3" fillId="4" borderId="33" xfId="0" applyFont="1" applyFill="1" applyBorder="1"/>
    <xf numFmtId="0" fontId="3" fillId="4" borderId="42" xfId="0" applyFont="1" applyFill="1" applyBorder="1"/>
    <xf numFmtId="0" fontId="3" fillId="4" borderId="43" xfId="0" applyFont="1" applyFill="1" applyBorder="1"/>
    <xf numFmtId="0" fontId="2" fillId="5" borderId="0" xfId="0" applyFont="1" applyFill="1" applyBorder="1"/>
    <xf numFmtId="0" fontId="5" fillId="5" borderId="55" xfId="0" applyFont="1" applyFill="1" applyBorder="1"/>
    <xf numFmtId="0" fontId="2" fillId="5" borderId="53" xfId="0" applyFont="1" applyFill="1" applyBorder="1"/>
    <xf numFmtId="0" fontId="3" fillId="5" borderId="45" xfId="0" applyFont="1" applyFill="1" applyBorder="1"/>
    <xf numFmtId="0" fontId="6" fillId="4" borderId="16" xfId="0" applyFont="1" applyFill="1" applyBorder="1" applyAlignment="1">
      <alignment horizontal="center"/>
    </xf>
    <xf numFmtId="0" fontId="5" fillId="5" borderId="39" xfId="0" applyFont="1" applyFill="1" applyBorder="1"/>
    <xf numFmtId="0" fontId="3" fillId="5" borderId="40" xfId="0" applyFont="1" applyFill="1" applyBorder="1"/>
    <xf numFmtId="0" fontId="6" fillId="4" borderId="29" xfId="0" applyFont="1" applyFill="1" applyBorder="1" applyAlignment="1">
      <alignment horizontal="center" vertical="center"/>
    </xf>
    <xf numFmtId="164" fontId="3" fillId="4" borderId="33" xfId="0" applyNumberFormat="1" applyFont="1" applyFill="1" applyBorder="1"/>
    <xf numFmtId="0" fontId="3" fillId="4" borderId="41" xfId="0" applyFont="1" applyFill="1" applyBorder="1"/>
    <xf numFmtId="0" fontId="5" fillId="5" borderId="56" xfId="0" applyFont="1" applyFill="1" applyBorder="1"/>
    <xf numFmtId="0" fontId="3" fillId="4" borderId="57" xfId="0" applyFont="1" applyFill="1" applyBorder="1" applyAlignment="1">
      <alignment horizontal="center" wrapText="1"/>
    </xf>
    <xf numFmtId="164" fontId="3" fillId="4" borderId="58" xfId="0" applyNumberFormat="1" applyFont="1" applyFill="1" applyBorder="1"/>
    <xf numFmtId="0" fontId="3" fillId="4" borderId="58" xfId="0" applyFont="1" applyFill="1" applyBorder="1"/>
    <xf numFmtId="0" fontId="3" fillId="4" borderId="57" xfId="0" applyFont="1" applyFill="1" applyBorder="1"/>
    <xf numFmtId="164" fontId="3" fillId="2" borderId="59" xfId="0" applyNumberFormat="1" applyFont="1" applyFill="1" applyBorder="1"/>
    <xf numFmtId="0" fontId="5" fillId="5" borderId="0" xfId="0" applyFont="1" applyFill="1" applyBorder="1" applyAlignment="1">
      <alignment horizontal="center"/>
    </xf>
    <xf numFmtId="0" fontId="5" fillId="5" borderId="0" xfId="0" quotePrefix="1" applyFont="1" applyFill="1" applyBorder="1" applyAlignment="1">
      <alignment horizontal="center"/>
    </xf>
    <xf numFmtId="0" fontId="5" fillId="5" borderId="0" xfId="0" applyFont="1" applyFill="1" applyBorder="1"/>
    <xf numFmtId="0" fontId="22" fillId="4" borderId="4" xfId="0" applyFont="1" applyFill="1" applyBorder="1"/>
    <xf numFmtId="0" fontId="25" fillId="4" borderId="0" xfId="0" applyFont="1" applyFill="1" applyBorder="1"/>
    <xf numFmtId="0" fontId="3" fillId="4" borderId="17" xfId="0" applyFont="1" applyFill="1" applyBorder="1" applyAlignment="1">
      <alignment wrapText="1"/>
    </xf>
    <xf numFmtId="0" fontId="6" fillId="4" borderId="26" xfId="0" applyFont="1" applyFill="1" applyBorder="1" applyAlignment="1">
      <alignment horizontal="center" vertical="center"/>
    </xf>
    <xf numFmtId="164" fontId="3" fillId="2" borderId="31" xfId="0" applyNumberFormat="1" applyFont="1" applyFill="1" applyBorder="1" applyProtection="1">
      <protection locked="0"/>
    </xf>
    <xf numFmtId="164" fontId="3" fillId="2" borderId="33" xfId="0" applyNumberFormat="1" applyFont="1" applyFill="1" applyBorder="1" applyProtection="1">
      <protection locked="0"/>
    </xf>
    <xf numFmtId="2" fontId="3" fillId="2" borderId="33" xfId="0" applyNumberFormat="1" applyFont="1" applyFill="1" applyBorder="1" applyProtection="1">
      <protection locked="0"/>
    </xf>
    <xf numFmtId="9" fontId="3" fillId="2" borderId="33" xfId="0" applyNumberFormat="1" applyFont="1" applyFill="1" applyBorder="1" applyProtection="1">
      <protection locked="0"/>
    </xf>
    <xf numFmtId="0" fontId="6" fillId="4" borderId="41" xfId="0" applyFont="1" applyFill="1" applyBorder="1" applyAlignment="1">
      <alignment horizontal="center" vertical="center"/>
    </xf>
    <xf numFmtId="0" fontId="3" fillId="4" borderId="42" xfId="0" applyFont="1" applyFill="1" applyBorder="1" applyAlignment="1">
      <alignment wrapText="1"/>
    </xf>
    <xf numFmtId="164" fontId="3" fillId="4" borderId="43" xfId="0" applyNumberFormat="1" applyFont="1" applyFill="1" applyBorder="1"/>
    <xf numFmtId="0" fontId="6" fillId="4" borderId="30" xfId="0" applyFont="1" applyFill="1" applyBorder="1" applyAlignment="1">
      <alignment horizontal="center" vertical="center"/>
    </xf>
    <xf numFmtId="0" fontId="3" fillId="4" borderId="60" xfId="0" applyFont="1" applyFill="1" applyBorder="1" applyAlignment="1">
      <alignment wrapText="1"/>
    </xf>
    <xf numFmtId="164" fontId="3" fillId="4" borderId="32" xfId="0" applyNumberFormat="1" applyFont="1" applyFill="1" applyBorder="1" applyAlignment="1">
      <alignment wrapText="1"/>
    </xf>
    <xf numFmtId="164" fontId="2" fillId="5" borderId="45" xfId="0" applyNumberFormat="1" applyFont="1" applyFill="1" applyBorder="1" applyAlignment="1">
      <alignment wrapText="1"/>
    </xf>
    <xf numFmtId="0" fontId="5" fillId="5" borderId="45" xfId="0" applyFont="1" applyFill="1" applyBorder="1" applyAlignment="1">
      <alignment horizontal="center" wrapText="1"/>
    </xf>
    <xf numFmtId="0" fontId="5" fillId="5" borderId="55" xfId="0" applyFont="1" applyFill="1" applyBorder="1" applyAlignment="1">
      <alignment horizontal="center" wrapText="1"/>
    </xf>
    <xf numFmtId="0" fontId="6" fillId="4" borderId="62" xfId="0" applyFont="1" applyFill="1" applyBorder="1" applyAlignment="1">
      <alignment horizontal="center"/>
    </xf>
    <xf numFmtId="0" fontId="6" fillId="4" borderId="29" xfId="0" applyFont="1" applyFill="1" applyBorder="1" applyAlignment="1">
      <alignment horizontal="center"/>
    </xf>
    <xf numFmtId="0" fontId="6" fillId="4" borderId="34" xfId="0" applyFont="1" applyFill="1" applyBorder="1" applyAlignment="1">
      <alignment horizontal="center"/>
    </xf>
    <xf numFmtId="0" fontId="3" fillId="4" borderId="63" xfId="0" applyFont="1" applyFill="1" applyBorder="1" applyAlignment="1">
      <alignment wrapText="1"/>
    </xf>
    <xf numFmtId="0" fontId="3" fillId="4" borderId="51" xfId="0" applyFont="1" applyFill="1" applyBorder="1" applyAlignment="1">
      <alignment wrapText="1"/>
    </xf>
    <xf numFmtId="44" fontId="3" fillId="2" borderId="64" xfId="3" applyNumberFormat="1" applyFont="1" applyFill="1" applyBorder="1" applyAlignment="1" applyProtection="1">
      <alignment horizontal="center" vertical="center"/>
      <protection locked="0"/>
    </xf>
    <xf numFmtId="44" fontId="3" fillId="2" borderId="33" xfId="3" applyNumberFormat="1" applyFont="1" applyFill="1" applyBorder="1" applyAlignment="1" applyProtection="1">
      <alignment horizontal="center" vertical="center"/>
      <protection locked="0"/>
    </xf>
    <xf numFmtId="10" fontId="3" fillId="2" borderId="33" xfId="0" applyNumberFormat="1" applyFont="1" applyFill="1" applyBorder="1" applyProtection="1">
      <protection locked="0"/>
    </xf>
    <xf numFmtId="164" fontId="3" fillId="4" borderId="35" xfId="0" applyNumberFormat="1" applyFont="1" applyFill="1" applyBorder="1"/>
    <xf numFmtId="0" fontId="3" fillId="4" borderId="47" xfId="0" quotePrefix="1" applyFont="1" applyFill="1" applyBorder="1" applyAlignment="1">
      <alignment horizontal="right" wrapText="1"/>
    </xf>
    <xf numFmtId="0" fontId="3" fillId="4" borderId="47" xfId="0" applyFont="1" applyFill="1" applyBorder="1" applyAlignment="1">
      <alignment horizontal="right" wrapText="1"/>
    </xf>
    <xf numFmtId="0" fontId="3" fillId="4" borderId="66" xfId="0" applyFont="1" applyFill="1" applyBorder="1" applyAlignment="1">
      <alignment horizontal="right" wrapText="1"/>
    </xf>
    <xf numFmtId="0" fontId="28" fillId="4" borderId="49" xfId="0" applyFont="1" applyFill="1" applyBorder="1" applyAlignment="1">
      <alignment horizontal="right" wrapText="1"/>
    </xf>
    <xf numFmtId="0" fontId="3" fillId="4" borderId="47" xfId="0" applyFont="1" applyFill="1" applyBorder="1" applyAlignment="1">
      <alignment horizontal="right" wrapText="1"/>
    </xf>
    <xf numFmtId="0" fontId="3" fillId="4" borderId="0" xfId="0" applyFont="1" applyFill="1" applyBorder="1" applyAlignment="1">
      <alignment horizontal="left" wrapText="1"/>
    </xf>
    <xf numFmtId="0" fontId="3" fillId="4" borderId="0" xfId="0" applyFont="1" applyFill="1" applyBorder="1" applyAlignment="1">
      <alignment wrapText="1"/>
    </xf>
    <xf numFmtId="0" fontId="3" fillId="4" borderId="46" xfId="0" applyFont="1" applyFill="1" applyBorder="1" applyAlignment="1">
      <alignment horizontal="right" wrapText="1"/>
    </xf>
    <xf numFmtId="0" fontId="3" fillId="4" borderId="50" xfId="0" applyFont="1" applyFill="1" applyBorder="1" applyAlignment="1">
      <alignment horizontal="right" wrapText="1"/>
    </xf>
    <xf numFmtId="0" fontId="3" fillId="2" borderId="42" xfId="0" applyFont="1" applyFill="1" applyBorder="1" applyAlignment="1">
      <alignment wrapText="1"/>
    </xf>
    <xf numFmtId="0" fontId="3" fillId="2" borderId="43" xfId="0" applyFont="1" applyFill="1" applyBorder="1" applyAlignment="1">
      <alignment wrapText="1"/>
    </xf>
    <xf numFmtId="0" fontId="5" fillId="5" borderId="40" xfId="0" applyFont="1" applyFill="1" applyBorder="1"/>
    <xf numFmtId="0" fontId="5" fillId="4" borderId="25" xfId="0" applyFont="1" applyFill="1" applyBorder="1"/>
    <xf numFmtId="0" fontId="3" fillId="4" borderId="50" xfId="0" quotePrefix="1" applyFont="1" applyFill="1" applyBorder="1" applyAlignment="1">
      <alignment horizontal="right" wrapText="1"/>
    </xf>
    <xf numFmtId="0" fontId="3" fillId="4" borderId="75" xfId="0" applyFont="1" applyFill="1" applyBorder="1" applyAlignment="1">
      <alignment horizontal="left" wrapText="1"/>
    </xf>
    <xf numFmtId="0" fontId="3" fillId="4" borderId="0"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5" borderId="39" xfId="0" applyFont="1" applyFill="1" applyBorder="1" applyAlignment="1">
      <alignment horizontal="center" vertical="center"/>
    </xf>
    <xf numFmtId="164" fontId="3" fillId="4" borderId="16" xfId="0" applyNumberFormat="1" applyFont="1" applyFill="1" applyBorder="1" applyAlignment="1">
      <alignment horizontal="center" vertical="center"/>
    </xf>
    <xf numFmtId="0" fontId="3" fillId="4" borderId="0"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0" xfId="0" applyFont="1" applyFill="1" applyBorder="1" applyAlignment="1">
      <alignment horizontal="left"/>
    </xf>
    <xf numFmtId="0" fontId="3" fillId="0" borderId="0" xfId="0" applyFont="1" applyAlignment="1">
      <alignment wrapText="1"/>
    </xf>
    <xf numFmtId="0" fontId="6" fillId="4" borderId="68" xfId="0" applyFont="1" applyFill="1" applyBorder="1" applyAlignment="1">
      <alignment horizontal="right" wrapText="1"/>
    </xf>
    <xf numFmtId="9" fontId="3" fillId="0" borderId="0" xfId="1" applyFont="1" applyAlignment="1">
      <alignment horizontal="center"/>
    </xf>
    <xf numFmtId="0" fontId="3" fillId="0" borderId="0" xfId="0" applyFont="1" applyAlignment="1">
      <alignment wrapText="1"/>
    </xf>
    <xf numFmtId="0" fontId="3" fillId="4" borderId="0" xfId="0" applyFont="1" applyFill="1" applyBorder="1" applyAlignment="1">
      <alignment wrapText="1"/>
    </xf>
    <xf numFmtId="0" fontId="3" fillId="4" borderId="0" xfId="0" applyFont="1" applyFill="1" applyBorder="1"/>
    <xf numFmtId="0" fontId="2" fillId="0" borderId="0" xfId="0" applyFont="1" applyAlignment="1">
      <alignment wrapText="1"/>
    </xf>
    <xf numFmtId="0" fontId="3" fillId="2" borderId="0" xfId="0" applyNumberFormat="1" applyFont="1" applyFill="1" applyBorder="1"/>
    <xf numFmtId="0" fontId="8" fillId="4" borderId="36" xfId="0" applyFont="1" applyFill="1" applyBorder="1" applyAlignment="1">
      <alignment wrapText="1"/>
    </xf>
    <xf numFmtId="0" fontId="8" fillId="4" borderId="40" xfId="0" applyFont="1" applyFill="1" applyBorder="1" applyAlignment="1">
      <alignment wrapText="1"/>
    </xf>
    <xf numFmtId="164" fontId="8" fillId="4" borderId="27" xfId="0" applyNumberFormat="1" applyFont="1" applyFill="1" applyBorder="1" applyAlignment="1">
      <alignment wrapText="1"/>
    </xf>
    <xf numFmtId="0" fontId="8" fillId="4" borderId="25" xfId="0" quotePrefix="1" applyFont="1" applyFill="1" applyBorder="1" applyAlignment="1">
      <alignment wrapText="1"/>
    </xf>
    <xf numFmtId="0" fontId="8" fillId="4" borderId="27" xfId="0" applyFont="1" applyFill="1" applyBorder="1" applyAlignment="1">
      <alignment wrapText="1"/>
    </xf>
    <xf numFmtId="0" fontId="8" fillId="4" borderId="25" xfId="0" applyFont="1" applyFill="1" applyBorder="1" applyAlignment="1">
      <alignment wrapText="1"/>
    </xf>
    <xf numFmtId="0" fontId="8" fillId="4" borderId="27" xfId="0" applyNumberFormat="1" applyFont="1" applyFill="1" applyBorder="1" applyAlignment="1">
      <alignment horizontal="left" wrapText="1"/>
    </xf>
    <xf numFmtId="9" fontId="8" fillId="4" borderId="25" xfId="0" quotePrefix="1" applyNumberFormat="1" applyFont="1" applyFill="1" applyBorder="1" applyAlignment="1">
      <alignment wrapText="1"/>
    </xf>
    <xf numFmtId="10" fontId="8" fillId="4" borderId="25" xfId="0" quotePrefix="1" applyNumberFormat="1" applyFont="1" applyFill="1" applyBorder="1" applyAlignment="1">
      <alignment wrapText="1"/>
    </xf>
    <xf numFmtId="8" fontId="8" fillId="4" borderId="25" xfId="0" quotePrefix="1" applyNumberFormat="1" applyFont="1" applyFill="1" applyBorder="1" applyAlignment="1">
      <alignment wrapText="1"/>
    </xf>
    <xf numFmtId="164" fontId="8" fillId="4" borderId="27" xfId="0" applyNumberFormat="1" applyFont="1" applyFill="1" applyBorder="1" applyAlignment="1">
      <alignment horizontal="left" wrapText="1"/>
    </xf>
    <xf numFmtId="164" fontId="8" fillId="4" borderId="42" xfId="0" applyNumberFormat="1" applyFont="1" applyFill="1" applyBorder="1" applyAlignment="1">
      <alignment horizontal="left" wrapText="1"/>
    </xf>
    <xf numFmtId="8" fontId="8" fillId="4" borderId="43" xfId="0" quotePrefix="1" applyNumberFormat="1" applyFont="1" applyFill="1" applyBorder="1" applyAlignment="1">
      <alignment horizontal="left" wrapText="1"/>
    </xf>
    <xf numFmtId="0" fontId="3" fillId="0" borderId="0" xfId="0" applyFont="1" applyAlignment="1">
      <alignment wrapText="1"/>
    </xf>
    <xf numFmtId="0" fontId="3" fillId="4" borderId="0" xfId="0" applyFont="1" applyFill="1" applyBorder="1"/>
    <xf numFmtId="0" fontId="3" fillId="4" borderId="26" xfId="0" applyFont="1" applyFill="1" applyBorder="1" applyAlignment="1">
      <alignment wrapText="1"/>
    </xf>
    <xf numFmtId="0" fontId="3" fillId="4" borderId="29" xfId="0" applyFont="1" applyFill="1" applyBorder="1" applyAlignment="1">
      <alignment horizontal="left" wrapText="1"/>
    </xf>
    <xf numFmtId="0" fontId="3" fillId="4" borderId="34" xfId="0" applyFont="1" applyFill="1" applyBorder="1" applyAlignment="1">
      <alignment horizontal="left" wrapText="1"/>
    </xf>
    <xf numFmtId="0" fontId="3" fillId="2" borderId="0" xfId="0" applyFont="1" applyFill="1" applyBorder="1" applyAlignment="1"/>
    <xf numFmtId="0" fontId="11" fillId="3" borderId="87" xfId="0" applyFont="1" applyFill="1" applyBorder="1" applyAlignment="1" applyProtection="1">
      <alignment horizontal="center"/>
      <protection hidden="1"/>
    </xf>
    <xf numFmtId="0" fontId="11" fillId="3" borderId="88" xfId="0" applyFont="1" applyFill="1" applyBorder="1" applyAlignment="1" applyProtection="1">
      <alignment horizontal="center"/>
      <protection hidden="1"/>
    </xf>
    <xf numFmtId="0" fontId="3" fillId="0" borderId="30" xfId="0" applyFont="1" applyBorder="1" applyAlignment="1" applyProtection="1">
      <alignment vertical="center" wrapText="1"/>
      <protection hidden="1"/>
    </xf>
    <xf numFmtId="165" fontId="3" fillId="2" borderId="28" xfId="3" applyNumberFormat="1" applyFont="1" applyFill="1" applyBorder="1" applyAlignment="1" applyProtection="1">
      <alignment horizontal="center" vertical="center"/>
      <protection locked="0" hidden="1"/>
    </xf>
    <xf numFmtId="0" fontId="3" fillId="0" borderId="80" xfId="0" applyFont="1" applyBorder="1" applyAlignment="1" applyProtection="1">
      <alignment vertical="center" wrapText="1"/>
      <protection hidden="1"/>
    </xf>
    <xf numFmtId="165" fontId="3" fillId="0" borderId="81" xfId="3" applyNumberFormat="1" applyFont="1" applyBorder="1" applyAlignment="1" applyProtection="1">
      <alignment horizontal="center" vertical="center"/>
      <protection hidden="1"/>
    </xf>
    <xf numFmtId="10" fontId="3" fillId="2" borderId="89" xfId="1" applyNumberFormat="1" applyFont="1" applyFill="1" applyBorder="1" applyAlignment="1" applyProtection="1">
      <alignment horizontal="center" vertical="center"/>
      <protection locked="0" hidden="1"/>
    </xf>
    <xf numFmtId="2" fontId="8" fillId="2" borderId="28" xfId="0" applyNumberFormat="1" applyFont="1" applyFill="1" applyBorder="1" applyAlignment="1" applyProtection="1">
      <alignment horizontal="center" vertical="center"/>
      <protection locked="0" hidden="1"/>
    </xf>
    <xf numFmtId="0" fontId="3" fillId="2" borderId="32" xfId="0" applyFont="1" applyFill="1" applyBorder="1" applyAlignment="1" applyProtection="1">
      <alignment horizontal="center" vertical="center" wrapText="1"/>
      <protection locked="0" hidden="1"/>
    </xf>
    <xf numFmtId="0" fontId="8" fillId="0" borderId="84" xfId="0" applyFont="1" applyBorder="1" applyAlignment="1" applyProtection="1">
      <alignment vertical="center"/>
      <protection hidden="1"/>
    </xf>
    <xf numFmtId="0" fontId="3" fillId="2" borderId="37" xfId="0" applyFont="1" applyFill="1" applyBorder="1" applyAlignment="1" applyProtection="1">
      <alignment horizontal="center" vertical="center" wrapText="1"/>
      <protection locked="0" hidden="1"/>
    </xf>
    <xf numFmtId="0" fontId="3" fillId="0" borderId="29" xfId="0" applyFont="1" applyBorder="1" applyAlignment="1" applyProtection="1">
      <alignment vertical="center" wrapText="1"/>
      <protection hidden="1"/>
    </xf>
    <xf numFmtId="0" fontId="3" fillId="0" borderId="0" xfId="0" applyFont="1" applyAlignment="1">
      <alignment wrapText="1"/>
    </xf>
    <xf numFmtId="0" fontId="12" fillId="4" borderId="0" xfId="0" applyFont="1" applyFill="1" applyBorder="1"/>
    <xf numFmtId="0" fontId="5" fillId="5" borderId="52" xfId="0" applyFont="1" applyFill="1" applyBorder="1" applyAlignment="1">
      <alignment wrapText="1"/>
    </xf>
    <xf numFmtId="0" fontId="3" fillId="0" borderId="0" xfId="0" applyFont="1" applyAlignment="1">
      <alignment horizontal="center" wrapText="1"/>
    </xf>
    <xf numFmtId="9" fontId="3" fillId="0" borderId="0" xfId="1" applyFont="1" applyAlignment="1">
      <alignment horizontal="center" wrapText="1"/>
    </xf>
    <xf numFmtId="9" fontId="3" fillId="2" borderId="33" xfId="0" applyNumberFormat="1" applyFont="1" applyFill="1" applyBorder="1"/>
    <xf numFmtId="0" fontId="3" fillId="6" borderId="18" xfId="0" applyFont="1" applyFill="1" applyBorder="1" applyAlignment="1">
      <alignment horizontal="left"/>
    </xf>
    <xf numFmtId="0" fontId="2" fillId="6" borderId="18" xfId="0" applyFont="1" applyFill="1" applyBorder="1" applyAlignment="1">
      <alignment horizontal="left"/>
    </xf>
    <xf numFmtId="0" fontId="3" fillId="4" borderId="18" xfId="0" applyFont="1" applyFill="1" applyBorder="1" applyAlignment="1">
      <alignment horizontal="left"/>
    </xf>
    <xf numFmtId="0" fontId="2" fillId="5" borderId="18" xfId="0" applyFont="1" applyFill="1" applyBorder="1" applyAlignment="1">
      <alignment horizontal="left"/>
    </xf>
    <xf numFmtId="0" fontId="5" fillId="7" borderId="18" xfId="0" applyFont="1" applyFill="1" applyBorder="1" applyAlignment="1">
      <alignment wrapText="1"/>
    </xf>
    <xf numFmtId="9" fontId="3" fillId="2" borderId="0" xfId="1" applyFont="1" applyFill="1" applyBorder="1" applyAlignment="1">
      <alignment horizontal="center"/>
    </xf>
    <xf numFmtId="2" fontId="3" fillId="2" borderId="90" xfId="0" applyNumberFormat="1" applyFont="1" applyFill="1" applyBorder="1" applyAlignment="1" applyProtection="1">
      <alignment horizontal="center" vertical="center"/>
      <protection locked="0" hidden="1"/>
    </xf>
    <xf numFmtId="164" fontId="3" fillId="0" borderId="92" xfId="0" applyNumberFormat="1" applyFont="1" applyBorder="1" applyAlignment="1" applyProtection="1">
      <alignment vertical="center"/>
      <protection hidden="1"/>
    </xf>
    <xf numFmtId="0" fontId="3" fillId="0" borderId="91" xfId="0" applyFont="1" applyBorder="1" applyAlignment="1" applyProtection="1">
      <alignment vertical="center"/>
      <protection hidden="1"/>
    </xf>
    <xf numFmtId="0" fontId="4" fillId="5" borderId="52" xfId="0" applyFont="1" applyFill="1" applyBorder="1" applyAlignment="1" applyProtection="1">
      <alignment horizontal="left" wrapText="1"/>
      <protection hidden="1"/>
    </xf>
    <xf numFmtId="2" fontId="15" fillId="0" borderId="5" xfId="0" applyNumberFormat="1" applyFont="1" applyBorder="1" applyAlignment="1" applyProtection="1">
      <alignment horizontal="center" vertical="center" wrapText="1"/>
      <protection locked="0"/>
    </xf>
    <xf numFmtId="0" fontId="2" fillId="5" borderId="45" xfId="0" applyFont="1" applyFill="1" applyBorder="1" applyAlignment="1" applyProtection="1">
      <alignment horizontal="center" wrapText="1"/>
      <protection hidden="1"/>
    </xf>
    <xf numFmtId="0" fontId="15" fillId="0" borderId="38" xfId="0" applyFont="1" applyBorder="1" applyProtection="1"/>
    <xf numFmtId="0" fontId="15" fillId="0" borderId="5" xfId="0" applyFont="1" applyBorder="1" applyAlignment="1" applyProtection="1">
      <alignment horizontal="center"/>
      <protection locked="0"/>
    </xf>
    <xf numFmtId="14" fontId="15" fillId="0" borderId="5" xfId="0" applyNumberFormat="1" applyFont="1" applyBorder="1" applyAlignment="1" applyProtection="1">
      <alignment horizontal="center"/>
      <protection locked="0"/>
    </xf>
    <xf numFmtId="0" fontId="15" fillId="0" borderId="5" xfId="0" applyFont="1" applyBorder="1" applyAlignment="1" applyProtection="1">
      <alignment horizontal="center" wrapText="1"/>
      <protection locked="0"/>
    </xf>
    <xf numFmtId="14" fontId="15" fillId="0" borderId="38" xfId="0" applyNumberFormat="1" applyFont="1" applyBorder="1" applyAlignment="1" applyProtection="1">
      <alignment horizontal="center"/>
    </xf>
    <xf numFmtId="0" fontId="7" fillId="0" borderId="0" xfId="0" applyFont="1" applyAlignment="1">
      <alignment horizontal="right"/>
    </xf>
    <xf numFmtId="0" fontId="3" fillId="0" borderId="0" xfId="0" applyFont="1" applyAlignment="1">
      <alignment wrapText="1"/>
    </xf>
    <xf numFmtId="0" fontId="3" fillId="4" borderId="0" xfId="0" applyFont="1" applyFill="1" applyBorder="1" applyAlignment="1">
      <alignment wrapText="1"/>
    </xf>
    <xf numFmtId="0" fontId="31" fillId="0" borderId="7" xfId="2" applyFont="1" applyBorder="1" applyAlignment="1">
      <alignment horizontal="left" vertical="center" wrapText="1"/>
    </xf>
    <xf numFmtId="0" fontId="31" fillId="0" borderId="0" xfId="2" applyFont="1" applyAlignment="1">
      <alignment horizontal="left" vertical="center" wrapText="1"/>
    </xf>
    <xf numFmtId="0" fontId="31" fillId="0" borderId="3" xfId="2" applyFont="1" applyBorder="1" applyAlignment="1">
      <alignment horizontal="left" vertical="center" wrapText="1"/>
    </xf>
    <xf numFmtId="0" fontId="31" fillId="0" borderId="3" xfId="2" applyFont="1" applyBorder="1" applyAlignment="1">
      <alignment vertical="center" wrapText="1"/>
    </xf>
    <xf numFmtId="0" fontId="31" fillId="0" borderId="36" xfId="2" applyFont="1" applyBorder="1" applyAlignment="1">
      <alignment horizontal="left" vertical="center"/>
    </xf>
    <xf numFmtId="0" fontId="31" fillId="0" borderId="41" xfId="2" applyFont="1" applyFill="1" applyBorder="1" applyAlignment="1">
      <alignment horizontal="left" vertical="center"/>
    </xf>
    <xf numFmtId="0" fontId="0" fillId="0" borderId="0" xfId="0" applyBorder="1"/>
    <xf numFmtId="0" fontId="3" fillId="0" borderId="29" xfId="0" applyFont="1" applyBorder="1" applyAlignment="1" applyProtection="1">
      <alignment vertical="center" wrapText="1"/>
      <protection hidden="1"/>
    </xf>
    <xf numFmtId="0" fontId="3" fillId="0" borderId="33" xfId="0" applyFont="1" applyBorder="1" applyAlignment="1" applyProtection="1">
      <alignment vertical="center" wrapText="1"/>
      <protection hidden="1"/>
    </xf>
    <xf numFmtId="0" fontId="3" fillId="0" borderId="34" xfId="0" applyFont="1" applyBorder="1" applyAlignment="1" applyProtection="1">
      <alignment vertical="center" wrapText="1"/>
      <protection hidden="1"/>
    </xf>
    <xf numFmtId="0" fontId="3" fillId="0" borderId="35" xfId="0" applyFont="1" applyBorder="1" applyAlignment="1" applyProtection="1">
      <alignment vertical="center" wrapText="1"/>
      <protection hidden="1"/>
    </xf>
    <xf numFmtId="0" fontId="3" fillId="0" borderId="0" xfId="0" applyFont="1" applyAlignment="1">
      <alignment wrapText="1"/>
    </xf>
    <xf numFmtId="0" fontId="13" fillId="0" borderId="0" xfId="0" applyFont="1" applyAlignment="1">
      <alignment wrapText="1"/>
    </xf>
    <xf numFmtId="0" fontId="8" fillId="0" borderId="27" xfId="0" applyFont="1" applyBorder="1" applyAlignment="1" applyProtection="1">
      <alignment horizontal="left" vertical="center"/>
      <protection hidden="1"/>
    </xf>
    <xf numFmtId="0" fontId="8" fillId="0" borderId="25" xfId="0" applyFont="1" applyBorder="1" applyAlignment="1" applyProtection="1">
      <alignment horizontal="left" vertical="center"/>
      <protection hidden="1"/>
    </xf>
    <xf numFmtId="0" fontId="8" fillId="0" borderId="26" xfId="0" applyFont="1" applyBorder="1" applyAlignment="1" applyProtection="1">
      <alignment vertical="center"/>
      <protection hidden="1"/>
    </xf>
    <xf numFmtId="0" fontId="8" fillId="0" borderId="31" xfId="0" applyFont="1" applyBorder="1" applyAlignment="1" applyProtection="1">
      <alignment vertical="center"/>
      <protection hidden="1"/>
    </xf>
    <xf numFmtId="0" fontId="22" fillId="0" borderId="78" xfId="0" applyFont="1" applyBorder="1" applyAlignment="1" applyProtection="1">
      <alignment horizontal="left" wrapText="1"/>
      <protection hidden="1"/>
    </xf>
    <xf numFmtId="0" fontId="22" fillId="0" borderId="79" xfId="0" applyFont="1" applyBorder="1" applyAlignment="1" applyProtection="1">
      <alignment horizontal="left" wrapText="1"/>
      <protection hidden="1"/>
    </xf>
    <xf numFmtId="0" fontId="3" fillId="0" borderId="82" xfId="0" applyFont="1" applyBorder="1" applyAlignment="1" applyProtection="1">
      <alignment horizontal="left" vertical="center" wrapText="1"/>
      <protection hidden="1"/>
    </xf>
    <xf numFmtId="0" fontId="3" fillId="0" borderId="83" xfId="0" applyFont="1" applyBorder="1" applyAlignment="1" applyProtection="1">
      <alignment horizontal="left" vertical="center" wrapText="1"/>
      <protection hidden="1"/>
    </xf>
    <xf numFmtId="0" fontId="22" fillId="0" borderId="85" xfId="0" applyFont="1" applyBorder="1" applyAlignment="1" applyProtection="1">
      <alignment horizontal="left"/>
      <protection hidden="1"/>
    </xf>
    <xf numFmtId="0" fontId="22" fillId="0" borderId="86" xfId="0" applyFont="1" applyBorder="1" applyAlignment="1" applyProtection="1">
      <alignment horizontal="left"/>
      <protection hidden="1"/>
    </xf>
    <xf numFmtId="0" fontId="3" fillId="0" borderId="19" xfId="0" applyFont="1" applyBorder="1" applyAlignment="1" applyProtection="1">
      <alignment horizontal="left" vertical="center" wrapText="1"/>
      <protection hidden="1"/>
    </xf>
    <xf numFmtId="0" fontId="3" fillId="0" borderId="20" xfId="0" applyFont="1" applyBorder="1" applyAlignment="1" applyProtection="1">
      <alignment horizontal="left" vertical="center" wrapText="1"/>
      <protection hidden="1"/>
    </xf>
    <xf numFmtId="0" fontId="8" fillId="0" borderId="19" xfId="0" applyFont="1" applyBorder="1" applyProtection="1">
      <protection hidden="1"/>
    </xf>
    <xf numFmtId="0" fontId="8" fillId="0" borderId="20" xfId="0" applyFont="1" applyBorder="1" applyProtection="1">
      <protection hidden="1"/>
    </xf>
    <xf numFmtId="0" fontId="8" fillId="0" borderId="19" xfId="0" applyFont="1" applyBorder="1" applyAlignment="1" applyProtection="1">
      <alignment horizontal="left"/>
      <protection hidden="1"/>
    </xf>
    <xf numFmtId="0" fontId="8" fillId="0" borderId="20" xfId="0" applyFont="1" applyBorder="1" applyAlignment="1" applyProtection="1">
      <alignment horizontal="left"/>
      <protection hidden="1"/>
    </xf>
    <xf numFmtId="0" fontId="20" fillId="0" borderId="19" xfId="2" applyFont="1" applyBorder="1" applyProtection="1">
      <protection hidden="1"/>
    </xf>
    <xf numFmtId="0" fontId="20" fillId="0" borderId="20" xfId="2" applyFont="1" applyBorder="1" applyProtection="1">
      <protection hidden="1"/>
    </xf>
    <xf numFmtId="0" fontId="20" fillId="0" borderId="21" xfId="2" applyFont="1" applyBorder="1" applyProtection="1">
      <protection hidden="1"/>
    </xf>
    <xf numFmtId="0" fontId="20" fillId="0" borderId="22" xfId="2" applyFont="1" applyBorder="1" applyProtection="1">
      <protection hidden="1"/>
    </xf>
    <xf numFmtId="0" fontId="8" fillId="0" borderId="19" xfId="0" applyFont="1" applyFill="1" applyBorder="1" applyAlignment="1" applyProtection="1">
      <alignment horizontal="left" wrapText="1"/>
      <protection hidden="1"/>
    </xf>
    <xf numFmtId="0" fontId="8" fillId="0" borderId="20" xfId="0" applyFont="1" applyFill="1" applyBorder="1" applyAlignment="1" applyProtection="1">
      <alignment horizontal="left" wrapText="1"/>
      <protection hidden="1"/>
    </xf>
    <xf numFmtId="0" fontId="8" fillId="0" borderId="85" xfId="0" applyFont="1" applyFill="1" applyBorder="1" applyAlignment="1" applyProtection="1">
      <alignment horizontal="left"/>
      <protection hidden="1"/>
    </xf>
    <xf numFmtId="0" fontId="8" fillId="0" borderId="86" xfId="0" applyFont="1" applyFill="1" applyBorder="1" applyAlignment="1" applyProtection="1">
      <alignment horizontal="left"/>
      <protection hidden="1"/>
    </xf>
    <xf numFmtId="0" fontId="8" fillId="2" borderId="29" xfId="0" applyFont="1" applyFill="1" applyBorder="1" applyAlignment="1" applyProtection="1">
      <alignment horizontal="left"/>
      <protection locked="0" hidden="1"/>
    </xf>
    <xf numFmtId="0" fontId="8" fillId="2" borderId="33" xfId="0" applyFont="1" applyFill="1" applyBorder="1" applyAlignment="1" applyProtection="1">
      <alignment horizontal="left"/>
      <protection locked="0" hidden="1"/>
    </xf>
    <xf numFmtId="0" fontId="6" fillId="0" borderId="73" xfId="0" applyFont="1" applyBorder="1" applyProtection="1">
      <protection hidden="1"/>
    </xf>
    <xf numFmtId="0" fontId="6" fillId="0" borderId="74" xfId="0" applyFont="1" applyBorder="1" applyProtection="1">
      <protection hidden="1"/>
    </xf>
    <xf numFmtId="0" fontId="2" fillId="5" borderId="52" xfId="0" applyFont="1" applyFill="1" applyBorder="1" applyAlignment="1" applyProtection="1">
      <alignment horizontal="left" wrapText="1"/>
      <protection hidden="1"/>
    </xf>
    <xf numFmtId="0" fontId="2" fillId="5" borderId="45" xfId="0" applyFont="1" applyFill="1" applyBorder="1" applyAlignment="1" applyProtection="1">
      <alignment horizontal="left" wrapText="1"/>
      <protection hidden="1"/>
    </xf>
    <xf numFmtId="0" fontId="6" fillId="0" borderId="19" xfId="0" applyFont="1" applyBorder="1" applyProtection="1">
      <protection hidden="1"/>
    </xf>
    <xf numFmtId="0" fontId="6" fillId="0" borderId="20" xfId="0" applyFont="1" applyBorder="1" applyProtection="1">
      <protection hidden="1"/>
    </xf>
    <xf numFmtId="0" fontId="8" fillId="0" borderId="73" xfId="0" applyFont="1" applyBorder="1" applyProtection="1">
      <protection hidden="1"/>
    </xf>
    <xf numFmtId="0" fontId="8" fillId="0" borderId="74" xfId="0" applyFont="1" applyBorder="1" applyProtection="1">
      <protection hidden="1"/>
    </xf>
    <xf numFmtId="0" fontId="8" fillId="0" borderId="27" xfId="0" applyFont="1" applyBorder="1" applyProtection="1">
      <protection hidden="1"/>
    </xf>
    <xf numFmtId="0" fontId="8" fillId="0" borderId="25" xfId="0" applyFont="1" applyBorder="1" applyProtection="1">
      <protection hidden="1"/>
    </xf>
    <xf numFmtId="0" fontId="11" fillId="0" borderId="27" xfId="0" applyFont="1" applyBorder="1" applyProtection="1">
      <protection hidden="1"/>
    </xf>
    <xf numFmtId="0" fontId="11" fillId="0" borderId="25" xfId="0" applyFont="1" applyBorder="1" applyProtection="1">
      <protection hidden="1"/>
    </xf>
    <xf numFmtId="0" fontId="8" fillId="0" borderId="19" xfId="0" applyFont="1" applyBorder="1" applyAlignment="1" applyProtection="1">
      <alignment wrapText="1"/>
      <protection hidden="1"/>
    </xf>
    <xf numFmtId="0" fontId="8" fillId="0" borderId="20" xfId="0" applyFont="1" applyBorder="1" applyAlignment="1" applyProtection="1">
      <alignment wrapText="1"/>
      <protection hidden="1"/>
    </xf>
    <xf numFmtId="0" fontId="22" fillId="0" borderId="23" xfId="0" applyFont="1" applyBorder="1" applyAlignment="1" applyProtection="1">
      <alignment horizontal="left"/>
      <protection hidden="1"/>
    </xf>
    <xf numFmtId="0" fontId="22" fillId="0" borderId="24" xfId="0" applyFont="1" applyBorder="1" applyAlignment="1" applyProtection="1">
      <alignment horizontal="left"/>
      <protection hidden="1"/>
    </xf>
    <xf numFmtId="0" fontId="3" fillId="0" borderId="73" xfId="0" applyFont="1" applyBorder="1" applyProtection="1">
      <protection hidden="1"/>
    </xf>
    <xf numFmtId="0" fontId="3" fillId="0" borderId="74" xfId="0" applyFont="1" applyBorder="1" applyProtection="1">
      <protection hidden="1"/>
    </xf>
    <xf numFmtId="0" fontId="3" fillId="0" borderId="76" xfId="0" applyFont="1" applyBorder="1" applyAlignment="1" applyProtection="1">
      <alignment wrapText="1"/>
      <protection hidden="1"/>
    </xf>
    <xf numFmtId="0" fontId="3" fillId="0" borderId="77" xfId="0" applyFont="1" applyBorder="1" applyAlignment="1" applyProtection="1">
      <alignment wrapText="1"/>
      <protection hidden="1"/>
    </xf>
    <xf numFmtId="0" fontId="22" fillId="0" borderId="78" xfId="0" applyFont="1" applyBorder="1" applyAlignment="1" applyProtection="1">
      <alignment wrapText="1"/>
      <protection hidden="1"/>
    </xf>
    <xf numFmtId="0" fontId="22" fillId="0" borderId="79" xfId="0" applyFont="1" applyBorder="1" applyAlignment="1" applyProtection="1">
      <alignment wrapText="1"/>
      <protection hidden="1"/>
    </xf>
    <xf numFmtId="0" fontId="16" fillId="0" borderId="6"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11" xfId="2"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28" fillId="4" borderId="65" xfId="0" applyFont="1" applyFill="1" applyBorder="1" applyAlignment="1">
      <alignment horizontal="left" wrapText="1"/>
    </xf>
    <xf numFmtId="0" fontId="28" fillId="4" borderId="16" xfId="0" applyFont="1" applyFill="1" applyBorder="1" applyAlignment="1">
      <alignment horizontal="left" wrapText="1"/>
    </xf>
    <xf numFmtId="0" fontId="28" fillId="4" borderId="33" xfId="0" applyFont="1" applyFill="1" applyBorder="1" applyAlignment="1">
      <alignment horizontal="left" wrapText="1"/>
    </xf>
    <xf numFmtId="0" fontId="3" fillId="4" borderId="0" xfId="0" applyFont="1" applyFill="1" applyBorder="1" applyAlignment="1">
      <alignment wrapText="1"/>
    </xf>
    <xf numFmtId="0" fontId="12" fillId="4" borderId="0" xfId="0" applyFont="1" applyFill="1" applyBorder="1" applyAlignment="1">
      <alignment wrapText="1"/>
    </xf>
    <xf numFmtId="0" fontId="3" fillId="2" borderId="69" xfId="0" applyFont="1" applyFill="1" applyBorder="1" applyAlignment="1">
      <alignment horizontal="left" wrapText="1"/>
    </xf>
    <xf numFmtId="0" fontId="3" fillId="2" borderId="51" xfId="0" applyFont="1" applyFill="1" applyBorder="1" applyAlignment="1">
      <alignment horizontal="left" wrapText="1"/>
    </xf>
    <xf numFmtId="0" fontId="3" fillId="2" borderId="35" xfId="0" applyFont="1" applyFill="1" applyBorder="1" applyAlignment="1">
      <alignment horizontal="left" wrapText="1"/>
    </xf>
    <xf numFmtId="0" fontId="30" fillId="4" borderId="65" xfId="0" applyFont="1" applyFill="1" applyBorder="1" applyAlignment="1">
      <alignment horizontal="left" wrapText="1"/>
    </xf>
    <xf numFmtId="0" fontId="30" fillId="4" borderId="16" xfId="0" applyFont="1" applyFill="1" applyBorder="1" applyAlignment="1">
      <alignment horizontal="left" wrapText="1"/>
    </xf>
    <xf numFmtId="0" fontId="30" fillId="4" borderId="33" xfId="0" applyFont="1" applyFill="1" applyBorder="1" applyAlignment="1">
      <alignment horizontal="left" wrapText="1"/>
    </xf>
    <xf numFmtId="0" fontId="3" fillId="2" borderId="69" xfId="0" applyFont="1" applyFill="1" applyBorder="1" applyAlignment="1">
      <alignment wrapText="1"/>
    </xf>
    <xf numFmtId="0" fontId="3" fillId="2" borderId="51" xfId="0" applyFont="1" applyFill="1" applyBorder="1" applyAlignment="1">
      <alignment wrapText="1"/>
    </xf>
    <xf numFmtId="0" fontId="3" fillId="2" borderId="35" xfId="0" applyFont="1" applyFill="1" applyBorder="1" applyAlignment="1">
      <alignment wrapText="1"/>
    </xf>
    <xf numFmtId="0" fontId="3" fillId="4" borderId="0" xfId="0" applyFont="1" applyFill="1" applyBorder="1" applyAlignment="1">
      <alignment horizontal="left" wrapText="1"/>
    </xf>
    <xf numFmtId="0" fontId="3" fillId="4" borderId="47" xfId="0" applyFont="1" applyFill="1" applyBorder="1" applyAlignment="1">
      <alignment horizontal="right" wrapText="1"/>
    </xf>
    <xf numFmtId="0" fontId="3" fillId="4" borderId="72" xfId="0" applyFont="1" applyFill="1" applyBorder="1"/>
    <xf numFmtId="0" fontId="3" fillId="4" borderId="39" xfId="0" applyFont="1" applyFill="1" applyBorder="1"/>
    <xf numFmtId="0" fontId="3" fillId="4" borderId="40" xfId="0" applyFont="1" applyFill="1" applyBorder="1"/>
    <xf numFmtId="0" fontId="3" fillId="4" borderId="71" xfId="0" applyFont="1" applyFill="1" applyBorder="1" applyAlignment="1">
      <alignment wrapText="1"/>
    </xf>
    <xf numFmtId="0" fontId="3" fillId="4" borderId="17" xfId="0" applyFont="1" applyFill="1" applyBorder="1" applyAlignment="1">
      <alignment wrapText="1"/>
    </xf>
    <xf numFmtId="0" fontId="3" fillId="4" borderId="31" xfId="0" applyFont="1" applyFill="1" applyBorder="1" applyAlignment="1">
      <alignment wrapText="1"/>
    </xf>
    <xf numFmtId="0" fontId="3" fillId="2" borderId="0" xfId="0" applyFont="1" applyFill="1" applyBorder="1" applyAlignment="1">
      <alignment wrapText="1"/>
    </xf>
    <xf numFmtId="0" fontId="3" fillId="2" borderId="25" xfId="0" applyFont="1" applyFill="1" applyBorder="1" applyAlignment="1">
      <alignment wrapText="1"/>
    </xf>
    <xf numFmtId="0" fontId="3" fillId="4" borderId="72" xfId="0" applyFont="1" applyFill="1" applyBorder="1" applyAlignment="1">
      <alignment wrapText="1"/>
    </xf>
    <xf numFmtId="0" fontId="3" fillId="4" borderId="39" xfId="0" applyFont="1" applyFill="1" applyBorder="1" applyAlignment="1">
      <alignment wrapText="1"/>
    </xf>
    <xf numFmtId="0" fontId="3" fillId="4" borderId="40" xfId="0" applyFont="1" applyFill="1" applyBorder="1" applyAlignment="1">
      <alignment wrapText="1"/>
    </xf>
    <xf numFmtId="0" fontId="3" fillId="4" borderId="70" xfId="0" applyFont="1" applyFill="1" applyBorder="1" applyAlignment="1">
      <alignment wrapText="1"/>
    </xf>
    <xf numFmtId="0" fontId="3" fillId="4" borderId="25" xfId="0" applyFont="1" applyFill="1" applyBorder="1" applyAlignment="1">
      <alignment wrapText="1"/>
    </xf>
    <xf numFmtId="0" fontId="3" fillId="2" borderId="70" xfId="0" applyFont="1" applyFill="1" applyBorder="1" applyAlignment="1">
      <alignment wrapText="1"/>
    </xf>
    <xf numFmtId="0" fontId="29" fillId="4" borderId="42" xfId="0" applyFont="1" applyFill="1" applyBorder="1" applyAlignment="1">
      <alignment horizontal="center" wrapText="1"/>
    </xf>
    <xf numFmtId="0" fontId="3" fillId="4" borderId="0" xfId="0" applyFont="1" applyFill="1" applyBorder="1"/>
    <xf numFmtId="0" fontId="8" fillId="4" borderId="16" xfId="0" applyFont="1" applyFill="1" applyBorder="1" applyAlignment="1">
      <alignment horizontal="left" wrapText="1"/>
    </xf>
    <xf numFmtId="0" fontId="8" fillId="4" borderId="33" xfId="0" applyFont="1" applyFill="1" applyBorder="1" applyAlignment="1">
      <alignment horizontal="left" wrapText="1"/>
    </xf>
    <xf numFmtId="0" fontId="8" fillId="4" borderId="65" xfId="0" applyFont="1" applyFill="1" applyBorder="1" applyAlignment="1">
      <alignment horizontal="left" wrapText="1"/>
    </xf>
    <xf numFmtId="0" fontId="8" fillId="4" borderId="67" xfId="0" applyFont="1" applyFill="1" applyBorder="1" applyAlignment="1">
      <alignment horizontal="left" wrapText="1"/>
    </xf>
    <xf numFmtId="0" fontId="8" fillId="4" borderId="63" xfId="0" applyFont="1" applyFill="1" applyBorder="1" applyAlignment="1">
      <alignment horizontal="left" wrapText="1"/>
    </xf>
    <xf numFmtId="0" fontId="8" fillId="4" borderId="64" xfId="0" applyFont="1" applyFill="1" applyBorder="1" applyAlignment="1">
      <alignment horizontal="left" wrapText="1"/>
    </xf>
    <xf numFmtId="0" fontId="6" fillId="4" borderId="17" xfId="0" applyFont="1" applyFill="1" applyBorder="1" applyAlignment="1">
      <alignment horizontal="center" wrapText="1"/>
    </xf>
    <xf numFmtId="0" fontId="6" fillId="4" borderId="26" xfId="0" applyFont="1" applyFill="1" applyBorder="1" applyAlignment="1">
      <alignment horizontal="center" wrapText="1"/>
    </xf>
    <xf numFmtId="0" fontId="6" fillId="4" borderId="26" xfId="0" applyFont="1" applyFill="1" applyBorder="1" applyAlignment="1">
      <alignment wrapText="1"/>
    </xf>
    <xf numFmtId="0" fontId="6" fillId="4" borderId="17" xfId="0" applyFont="1" applyFill="1" applyBorder="1" applyAlignment="1">
      <alignment wrapText="1"/>
    </xf>
    <xf numFmtId="0" fontId="5" fillId="5" borderId="44" xfId="0" applyFont="1" applyFill="1" applyBorder="1" applyAlignment="1">
      <alignment horizontal="left" wrapText="1"/>
    </xf>
    <xf numFmtId="0" fontId="5" fillId="5" borderId="61" xfId="0" applyFont="1" applyFill="1" applyBorder="1" applyAlignment="1">
      <alignment horizontal="left" wrapText="1"/>
    </xf>
    <xf numFmtId="0" fontId="5" fillId="5" borderId="52" xfId="0" applyFont="1" applyFill="1" applyBorder="1" applyAlignment="1">
      <alignment horizontal="left" wrapText="1"/>
    </xf>
    <xf numFmtId="0" fontId="5" fillId="5" borderId="53" xfId="0" applyFont="1" applyFill="1" applyBorder="1" applyAlignment="1">
      <alignment horizontal="left" wrapText="1"/>
    </xf>
  </cellXfs>
  <cellStyles count="4">
    <cellStyle name="Currency" xfId="3" builtinId="4"/>
    <cellStyle name="Hyperlink" xfId="2" builtinId="8"/>
    <cellStyle name="Normal" xfId="0" builtinId="0"/>
    <cellStyle name="Percent" xfId="1" builtinId="5"/>
  </cellStyles>
  <dxfs count="57">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ont>
        <b/>
        <i val="0"/>
        <color rgb="FF00B050"/>
      </font>
    </dxf>
    <dxf>
      <font>
        <b/>
        <i val="0"/>
        <color rgb="FF00B050"/>
      </font>
    </dxf>
    <dxf>
      <font>
        <b/>
        <i val="0"/>
        <color auto="1"/>
      </font>
      <fill>
        <patternFill>
          <bgColor rgb="FF66FF33"/>
        </patternFill>
      </fill>
    </dxf>
    <dxf>
      <font>
        <b/>
        <i val="0"/>
        <color theme="1"/>
      </font>
      <fill>
        <patternFill>
          <bgColor rgb="FF66FF33"/>
        </patternFill>
      </fill>
    </dxf>
    <dxf>
      <font>
        <b/>
        <i val="0"/>
        <color rgb="FF00B050"/>
      </font>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alignment horizontal="center" vertical="bottom" textRotation="0" wrapText="0" indent="0" justifyLastLine="0" shrinkToFit="0" readingOrder="0"/>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b/>
        <strike val="0"/>
        <outline val="0"/>
        <shadow val="0"/>
        <u val="none"/>
        <vertAlign val="baseline"/>
        <sz val="11"/>
        <color theme="1"/>
        <name val="Arial"/>
        <family val="2"/>
        <scheme val="none"/>
      </font>
      <fill>
        <patternFill>
          <fgColor indexed="64"/>
          <bgColor theme="0" tint="-4.9989318521683403E-2"/>
        </patternFill>
      </fill>
    </dxf>
    <dxf>
      <fill>
        <patternFill>
          <bgColor rgb="FFFFFFCC"/>
        </patternFill>
      </fill>
    </dxf>
    <dxf>
      <fill>
        <patternFill>
          <bgColor rgb="FFFFFFCC"/>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CC"/>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theme="5" tint="0.39994506668294322"/>
        </patternFill>
      </fill>
    </dxf>
    <dxf>
      <font>
        <color theme="0"/>
      </font>
      <fill>
        <patternFill>
          <bgColor theme="5" tint="0.39994506668294322"/>
        </patternFill>
      </fill>
    </dxf>
    <dxf>
      <font>
        <color theme="0"/>
      </font>
      <fill>
        <patternFill>
          <bgColor rgb="FF0066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CC"/>
        </patternFill>
      </fill>
    </dxf>
    <dxf>
      <fill>
        <patternFill>
          <bgColor rgb="FFFFFFCC"/>
        </patternFill>
      </fill>
    </dxf>
    <dxf>
      <fill>
        <patternFill>
          <bgColor rgb="FFFFFFCC"/>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CC"/>
        </patternFill>
      </fill>
    </dxf>
    <dxf>
      <fill>
        <patternFill>
          <bgColor rgb="FFFFFFCC"/>
        </patternFill>
      </fill>
    </dxf>
    <dxf>
      <fill>
        <patternFill>
          <bgColor rgb="FFFFFFCC"/>
        </patternFill>
      </fill>
    </dxf>
    <dxf>
      <fill>
        <patternFill>
          <bgColor rgb="FFFFFF66"/>
        </patternFill>
      </fill>
    </dxf>
    <dxf>
      <fill>
        <patternFill>
          <bgColor rgb="FFFFFF66"/>
        </patternFill>
      </fill>
    </dxf>
    <dxf>
      <fill>
        <patternFill>
          <bgColor rgb="FFFFFF66"/>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CCFFFF"/>
      <color rgb="FF006666"/>
      <color rgb="FFFF9966"/>
      <color rgb="FFFFFFCC"/>
      <color rgb="FFFFFF66"/>
      <color rgb="FFFFFF99"/>
      <color rgb="FF008080"/>
      <color rgb="FF00CC99"/>
      <color rgb="FF00CC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A458AB-0F3A-4C00-98D4-46688E9BA156}" name="Values" displayName="Values" ref="B471:D474" totalsRowShown="0" headerRowDxfId="23" dataDxfId="22">
  <autoFilter ref="B471:D474" xr:uid="{6E833A55-3177-446D-A643-30DAC11974B7}">
    <filterColumn colId="0" hiddenButton="1"/>
    <filterColumn colId="1" hiddenButton="1"/>
    <filterColumn colId="2" hiddenButton="1"/>
  </autoFilter>
  <tableColumns count="3">
    <tableColumn id="1" xr3:uid="{2BAAF695-0A23-4F71-84B7-5B15954AED0C}" name="Year" dataDxfId="21"/>
    <tableColumn id="2" xr3:uid="{03FB37C5-2627-4EE6-A48B-B5CA8AF3FFAD}" name="Prior year" dataDxfId="20"/>
    <tableColumn id="3" xr3:uid="{43949707-643E-43A4-A4C4-83D3F34B68D3}" name="EndYear " dataDxfId="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DFC0B0-C6FB-4CAB-ACD0-F935E2B74A63}" name="Rate" displayName="Rate" ref="B644:D645" headerRowCount="0" totalsRowShown="0" headerRowDxfId="18" dataDxfId="17">
  <tableColumns count="3">
    <tableColumn id="1" xr3:uid="{11A6A473-F326-4AD6-BFE6-36D102F22FD8}" name="Column1" dataDxfId="16"/>
    <tableColumn id="2" xr3:uid="{0C161404-8826-465B-9F6D-B91981A2BCD6}" name="Column2" dataDxfId="15"/>
    <tableColumn id="3" xr3:uid="{F9084644-FB63-4610-9AB6-C4E8C2BA368D}" name="Column3" headerRowDxfId="14" dataDxfId="1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to.gov.au/Individuals/Tax-return/2020/Supplementary-tax-return/Deduction-questions-D11-D15/D13-Deduction-for-project-pool-2021/" TargetMode="External"/><Relationship Id="rId1" Type="http://schemas.openxmlformats.org/officeDocument/2006/relationships/hyperlink" Target="https://www.ato.gov.au/Individuals/myTax/2021/In-detail/Project-poo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F4EB-E8D6-472C-B659-C4BBE1D95407}">
  <sheetPr codeName="Sheet1"/>
  <dimension ref="A1:J82"/>
  <sheetViews>
    <sheetView showGridLines="0" tabSelected="1" zoomScale="110" zoomScaleNormal="110" workbookViewId="0">
      <selection activeCell="A2" sqref="A2"/>
    </sheetView>
  </sheetViews>
  <sheetFormatPr defaultColWidth="9.109375" defaultRowHeight="13.8" x14ac:dyDescent="0.25"/>
  <cols>
    <col min="1" max="1" width="75.6640625" style="14" customWidth="1"/>
    <col min="2" max="2" width="15.88671875" style="14" customWidth="1"/>
    <col min="3" max="3" width="16.5546875" style="14" customWidth="1"/>
    <col min="4" max="16384" width="9.109375" style="14"/>
  </cols>
  <sheetData>
    <row r="1" spans="1:3" ht="14.4" thickBot="1" x14ac:dyDescent="0.3">
      <c r="A1" s="77" t="s">
        <v>472</v>
      </c>
      <c r="B1" s="77" t="s">
        <v>414</v>
      </c>
      <c r="C1" s="1" t="s">
        <v>267</v>
      </c>
    </row>
    <row r="2" spans="1:3" ht="40.5" customHeight="1" thickBot="1" x14ac:dyDescent="0.35">
      <c r="A2" s="266" t="str">
        <f>' Reference module'!B44</f>
        <v>Project pool calculator</v>
      </c>
      <c r="B2" s="268" t="str">
        <f>CONCATENATE("V "&amp;TEXT(MAX('Version control and About'!B19:B25),"0.00")&amp;"")</f>
        <v>V 2.00</v>
      </c>
      <c r="C2" s="1" t="s">
        <v>267</v>
      </c>
    </row>
    <row r="3" spans="1:3" ht="15" customHeight="1" thickBot="1" x14ac:dyDescent="0.3">
      <c r="A3" s="318" t="str">
        <f ca="1">' Reference module'!B53</f>
        <v>Calculated on: 20-May-21</v>
      </c>
      <c r="B3" s="319"/>
      <c r="C3" s="1" t="s">
        <v>267</v>
      </c>
    </row>
    <row r="4" spans="1:3" ht="24.75" customHeight="1" thickBot="1" x14ac:dyDescent="0.3">
      <c r="A4" s="312" t="s">
        <v>368</v>
      </c>
      <c r="B4" s="313"/>
      <c r="C4" s="1" t="s">
        <v>267</v>
      </c>
    </row>
    <row r="5" spans="1:3" s="3" customFormat="1" ht="15" customHeight="1" thickBot="1" x14ac:dyDescent="0.3">
      <c r="A5" s="302" t="s">
        <v>369</v>
      </c>
      <c r="B5" s="303"/>
      <c r="C5" s="1" t="s">
        <v>267</v>
      </c>
    </row>
    <row r="6" spans="1:3" s="3" customFormat="1" ht="15" customHeight="1" thickBot="1" x14ac:dyDescent="0.3">
      <c r="A6" s="302" t="s">
        <v>32</v>
      </c>
      <c r="B6" s="303"/>
      <c r="C6" s="1" t="s">
        <v>267</v>
      </c>
    </row>
    <row r="7" spans="1:3" s="3" customFormat="1" ht="24.75" customHeight="1" thickBot="1" x14ac:dyDescent="0.3">
      <c r="A7" s="302" t="s">
        <v>412</v>
      </c>
      <c r="B7" s="303"/>
      <c r="C7" s="1" t="s">
        <v>267</v>
      </c>
    </row>
    <row r="8" spans="1:3" s="3" customFormat="1" ht="15" customHeight="1" thickBot="1" x14ac:dyDescent="0.3">
      <c r="A8" s="306" t="s">
        <v>415</v>
      </c>
      <c r="B8" s="307"/>
      <c r="C8" s="1" t="s">
        <v>267</v>
      </c>
    </row>
    <row r="9" spans="1:3" s="3" customFormat="1" ht="15" customHeight="1" thickBot="1" x14ac:dyDescent="0.3">
      <c r="A9" s="306" t="s">
        <v>386</v>
      </c>
      <c r="B9" s="307"/>
      <c r="C9" s="1" t="s">
        <v>267</v>
      </c>
    </row>
    <row r="10" spans="1:3" s="3" customFormat="1" ht="15" customHeight="1" thickBot="1" x14ac:dyDescent="0.3">
      <c r="A10" s="306" t="s">
        <v>387</v>
      </c>
      <c r="B10" s="307"/>
      <c r="C10" s="1" t="s">
        <v>267</v>
      </c>
    </row>
    <row r="11" spans="1:3" s="3" customFormat="1" ht="15" customHeight="1" x14ac:dyDescent="0.25">
      <c r="A11" s="308" t="s">
        <v>388</v>
      </c>
      <c r="B11" s="309"/>
      <c r="C11" s="1" t="s">
        <v>267</v>
      </c>
    </row>
    <row r="12" spans="1:3" s="3" customFormat="1" ht="31.5" customHeight="1" thickBot="1" x14ac:dyDescent="0.35">
      <c r="A12" s="330" t="s">
        <v>411</v>
      </c>
      <c r="B12" s="331"/>
      <c r="C12" s="1" t="s">
        <v>267</v>
      </c>
    </row>
    <row r="13" spans="1:3" s="3" customFormat="1" ht="24.75" customHeight="1" thickBot="1" x14ac:dyDescent="0.3">
      <c r="A13" s="310" t="s">
        <v>265</v>
      </c>
      <c r="B13" s="311"/>
      <c r="C13" s="1" t="s">
        <v>267</v>
      </c>
    </row>
    <row r="14" spans="1:3" s="3" customFormat="1" ht="15" customHeight="1" thickBot="1" x14ac:dyDescent="0.3">
      <c r="A14" s="304" t="s">
        <v>35</v>
      </c>
      <c r="B14" s="305"/>
      <c r="C14" s="1" t="s">
        <v>267</v>
      </c>
    </row>
    <row r="15" spans="1:3" s="3" customFormat="1" ht="31.5" customHeight="1" thickBot="1" x14ac:dyDescent="0.3">
      <c r="A15" s="328" t="s">
        <v>374</v>
      </c>
      <c r="B15" s="329"/>
      <c r="C15" s="1" t="s">
        <v>267</v>
      </c>
    </row>
    <row r="16" spans="1:3" ht="24.75" customHeight="1" x14ac:dyDescent="0.25">
      <c r="A16" s="332" t="s">
        <v>375</v>
      </c>
      <c r="B16" s="333"/>
      <c r="C16" s="1" t="s">
        <v>267</v>
      </c>
    </row>
    <row r="17" spans="1:7" s="212" customFormat="1" ht="37.5" customHeight="1" x14ac:dyDescent="0.25">
      <c r="A17" s="334" t="str">
        <f>' Reference module'!B247</f>
        <v xml:space="preserve">Note: The calculated results are based on the information you provided at the time of calculation. You should use these results as an estimate and for guidance purposes only. </v>
      </c>
      <c r="B17" s="335"/>
      <c r="C17" s="218" t="s">
        <v>267</v>
      </c>
    </row>
    <row r="18" spans="1:7" ht="40.5" customHeight="1" thickBot="1" x14ac:dyDescent="0.35">
      <c r="A18" s="336" t="s">
        <v>376</v>
      </c>
      <c r="B18" s="337"/>
      <c r="C18" s="1" t="s">
        <v>267</v>
      </c>
    </row>
    <row r="19" spans="1:7" ht="24.75" customHeight="1" thickBot="1" x14ac:dyDescent="0.3">
      <c r="A19" s="320" t="s">
        <v>378</v>
      </c>
      <c r="B19" s="321"/>
      <c r="C19" s="1" t="s">
        <v>267</v>
      </c>
    </row>
    <row r="20" spans="1:7" ht="15" customHeight="1" x14ac:dyDescent="0.25">
      <c r="A20" s="322" t="s">
        <v>379</v>
      </c>
      <c r="B20" s="323"/>
      <c r="C20" s="1" t="s">
        <v>267</v>
      </c>
      <c r="D20" s="13"/>
      <c r="E20" s="13"/>
      <c r="F20" s="8"/>
      <c r="G20" s="13"/>
    </row>
    <row r="21" spans="1:7" ht="15" customHeight="1" x14ac:dyDescent="0.25">
      <c r="A21" s="324" t="s">
        <v>380</v>
      </c>
      <c r="B21" s="325"/>
      <c r="C21" s="1" t="s">
        <v>267</v>
      </c>
      <c r="D21" s="13"/>
      <c r="E21" s="13"/>
      <c r="F21" s="8"/>
      <c r="G21" s="13"/>
    </row>
    <row r="22" spans="1:7" ht="24.75" customHeight="1" x14ac:dyDescent="0.25">
      <c r="A22" s="326" t="s">
        <v>42</v>
      </c>
      <c r="B22" s="327"/>
      <c r="C22" s="1" t="s">
        <v>267</v>
      </c>
      <c r="D22" s="10"/>
      <c r="E22" s="13"/>
      <c r="F22" s="13"/>
      <c r="G22" s="13"/>
    </row>
    <row r="23" spans="1:7" ht="15" customHeight="1" thickBot="1" x14ac:dyDescent="0.3">
      <c r="A23" s="324" t="s">
        <v>381</v>
      </c>
      <c r="B23" s="325"/>
      <c r="C23" s="1" t="s">
        <v>267</v>
      </c>
    </row>
    <row r="24" spans="1:7" ht="22.5" customHeight="1" x14ac:dyDescent="0.25">
      <c r="A24" s="316" t="s">
        <v>448</v>
      </c>
      <c r="B24" s="317"/>
      <c r="C24" s="1" t="s">
        <v>267</v>
      </c>
    </row>
    <row r="25" spans="1:7" ht="30" customHeight="1" x14ac:dyDescent="0.25">
      <c r="A25" s="314"/>
      <c r="B25" s="315"/>
      <c r="C25" s="1" t="s">
        <v>267</v>
      </c>
    </row>
    <row r="26" spans="1:7" ht="31.5" customHeight="1" x14ac:dyDescent="0.25">
      <c r="A26" s="239" t="s">
        <v>31</v>
      </c>
      <c r="B26" s="240" t="s">
        <v>36</v>
      </c>
      <c r="C26" s="1" t="s">
        <v>267</v>
      </c>
      <c r="D26" s="4"/>
    </row>
    <row r="27" spans="1:7" ht="40.5" customHeight="1" x14ac:dyDescent="0.25">
      <c r="A27" s="250" t="str">
        <f>' Reference module'!B404</f>
        <v>What year would you like to calculate your project pool deduction for? *
•  Select an option from the drop-down box.</v>
      </c>
      <c r="B27" s="263" t="s">
        <v>15</v>
      </c>
      <c r="C27" s="1" t="s">
        <v>267</v>
      </c>
    </row>
    <row r="28" spans="1:7" ht="40.5" customHeight="1" x14ac:dyDescent="0.25">
      <c r="A28" s="250" t="str">
        <f>' Reference module'!B436</f>
        <v>Project status - Has your project been abandoned, sold or disposed of? *
•  Select an option from the drop-down box.</v>
      </c>
      <c r="B28" s="263" t="s">
        <v>15</v>
      </c>
      <c r="C28" s="1" t="s">
        <v>267</v>
      </c>
    </row>
    <row r="29" spans="1:7" ht="30" customHeight="1" x14ac:dyDescent="0.25">
      <c r="A29" s="264" t="str">
        <f>' Reference module'!B467</f>
        <v>Project pool closing value (if any)</v>
      </c>
      <c r="B29" s="242">
        <v>0</v>
      </c>
      <c r="C29" s="1" t="s">
        <v>267</v>
      </c>
      <c r="D29" s="11"/>
    </row>
    <row r="30" spans="1:7" ht="30" customHeight="1" x14ac:dyDescent="0.25">
      <c r="A30" s="265" t="str">
        <f>' Reference module'!B499</f>
        <v>Total of any project amounts allocated to the pool in financial year.</v>
      </c>
      <c r="B30" s="242">
        <v>0</v>
      </c>
      <c r="C30" s="1" t="s">
        <v>267</v>
      </c>
      <c r="D30" s="11"/>
    </row>
    <row r="31" spans="1:7" ht="40.5" customHeight="1" x14ac:dyDescent="0.25">
      <c r="A31" s="243" t="str">
        <f>' Reference module'!B528</f>
        <v>This is the value of the project pool at the end of the financial year. *
•  Enter a closing balance and/or sum allocated - see the two rows above.</v>
      </c>
      <c r="B31" s="244">
        <f>' Reference module'!B550</f>
        <v>0</v>
      </c>
      <c r="C31" s="1" t="s">
        <v>267</v>
      </c>
    </row>
    <row r="32" spans="1:7" ht="40.5" customHeight="1" x14ac:dyDescent="0.25">
      <c r="A32" s="243" t="str">
        <f>' Reference module'!B557</f>
        <v>Proportion of this project that was used for a taxable purpose during the financial year. *</v>
      </c>
      <c r="B32" s="245">
        <v>0</v>
      </c>
      <c r="C32" s="1" t="s">
        <v>267</v>
      </c>
      <c r="D32" s="11"/>
    </row>
    <row r="33" spans="1:10" ht="30" customHeight="1" x14ac:dyDescent="0.25">
      <c r="A33" s="241" t="str">
        <f>' Reference module'!B588</f>
        <v>Estimate project life in years, including part years.</v>
      </c>
      <c r="B33" s="246">
        <v>0</v>
      </c>
      <c r="C33" s="1" t="s">
        <v>267</v>
      </c>
      <c r="D33" s="11"/>
      <c r="F33" s="288"/>
      <c r="G33" s="288"/>
      <c r="H33" s="288"/>
      <c r="I33" s="288"/>
      <c r="J33" s="288"/>
    </row>
    <row r="34" spans="1:10" ht="53.25" customHeight="1" x14ac:dyDescent="0.25">
      <c r="A34" s="241" t="str">
        <f>' Reference module'!B619</f>
        <v>Does the project pool contain only project amounts incurred on or after 10 May 2006, and the project started to operate on or after that date?
• Note: This sets the deduction rate for ongoing projects.</v>
      </c>
      <c r="B34" s="247" t="s">
        <v>15</v>
      </c>
      <c r="C34" s="1" t="s">
        <v>267</v>
      </c>
      <c r="F34" s="288"/>
      <c r="G34" s="288"/>
      <c r="H34" s="288"/>
      <c r="I34" s="288"/>
      <c r="J34" s="288"/>
    </row>
    <row r="35" spans="1:10" ht="31.5" customHeight="1" thickBot="1" x14ac:dyDescent="0.35">
      <c r="A35" s="294" t="s">
        <v>84</v>
      </c>
      <c r="B35" s="295"/>
      <c r="C35" s="1" t="s">
        <v>267</v>
      </c>
      <c r="D35" s="2"/>
    </row>
    <row r="36" spans="1:10" ht="49.5" customHeight="1" thickBot="1" x14ac:dyDescent="0.3">
      <c r="A36" s="296" t="str">
        <f>' Reference module'!B679</f>
        <v>Please complete all fields with an * so we can work out your deduction.</v>
      </c>
      <c r="B36" s="297"/>
      <c r="C36" s="1" t="s">
        <v>267</v>
      </c>
    </row>
    <row r="37" spans="1:10" ht="31.5" customHeight="1" thickBot="1" x14ac:dyDescent="0.35">
      <c r="A37" s="298" t="s">
        <v>20</v>
      </c>
      <c r="B37" s="299"/>
      <c r="C37" s="1" t="s">
        <v>267</v>
      </c>
      <c r="D37" s="2"/>
    </row>
    <row r="38" spans="1:10" ht="66" customHeight="1" thickBot="1" x14ac:dyDescent="0.3">
      <c r="A38" s="300" t="str">
        <f>' Reference module'!B714</f>
        <v>A project pool deduction can't be calculated - see Guidance on field entries above.</v>
      </c>
      <c r="B38" s="301"/>
      <c r="C38" s="1" t="s">
        <v>267</v>
      </c>
    </row>
    <row r="39" spans="1:10" ht="40.5" customHeight="1" thickBot="1" x14ac:dyDescent="0.3">
      <c r="A39" s="296" t="str">
        <f>' Reference module'!B734</f>
        <v>A closing pool value can't be calculated - see Guidance on field entries above.</v>
      </c>
      <c r="B39" s="297"/>
      <c r="C39" s="1" t="s">
        <v>267</v>
      </c>
    </row>
    <row r="40" spans="1:10" ht="30" customHeight="1" x14ac:dyDescent="0.25">
      <c r="A40" s="248" t="s">
        <v>45</v>
      </c>
      <c r="B40" s="249" t="s">
        <v>15</v>
      </c>
      <c r="C40" s="1" t="s">
        <v>267</v>
      </c>
      <c r="D40" s="289"/>
    </row>
    <row r="41" spans="1:10" ht="30" customHeight="1" x14ac:dyDescent="0.25">
      <c r="A41" s="290" t="str">
        <f>' Reference module'!B776</f>
        <v/>
      </c>
      <c r="B41" s="291"/>
      <c r="C41" s="1" t="s">
        <v>267</v>
      </c>
      <c r="D41" s="289"/>
    </row>
    <row r="42" spans="1:10" ht="30" customHeight="1" x14ac:dyDescent="0.25">
      <c r="A42" s="292" t="str">
        <f>' Reference module'!B790</f>
        <v/>
      </c>
      <c r="B42" s="293"/>
      <c r="C42" s="1" t="s">
        <v>267</v>
      </c>
      <c r="D42" s="289"/>
    </row>
    <row r="43" spans="1:10" ht="227.25" customHeight="1" x14ac:dyDescent="0.25">
      <c r="A43" s="284" t="str">
        <f>' Reference module'!$B$813</f>
        <v/>
      </c>
      <c r="B43" s="285"/>
      <c r="C43" s="1" t="s">
        <v>267</v>
      </c>
      <c r="D43" s="289"/>
    </row>
    <row r="44" spans="1:10" ht="169.5" customHeight="1" thickBot="1" x14ac:dyDescent="0.3">
      <c r="A44" s="286" t="str">
        <f>' Reference module'!$B$834</f>
        <v/>
      </c>
      <c r="B44" s="287"/>
      <c r="C44" s="1" t="s">
        <v>267</v>
      </c>
      <c r="D44" s="289"/>
    </row>
    <row r="45" spans="1:10" x14ac:dyDescent="0.25">
      <c r="A45" s="1" t="s">
        <v>413</v>
      </c>
      <c r="B45" s="1" t="s">
        <v>413</v>
      </c>
      <c r="C45" s="1" t="s">
        <v>267</v>
      </c>
    </row>
    <row r="73" spans="1:2" ht="14.25" customHeight="1" x14ac:dyDescent="0.25">
      <c r="A73" s="12"/>
    </row>
    <row r="74" spans="1:2" x14ac:dyDescent="0.25">
      <c r="A74" s="6"/>
      <c r="B74" s="12"/>
    </row>
    <row r="75" spans="1:2" ht="15.75" customHeight="1" x14ac:dyDescent="0.25">
      <c r="A75" s="13"/>
    </row>
    <row r="76" spans="1:2" ht="53.25" customHeight="1" x14ac:dyDescent="0.25">
      <c r="A76" s="9"/>
    </row>
    <row r="77" spans="1:2" ht="57" customHeight="1" x14ac:dyDescent="0.25">
      <c r="A77" s="6"/>
    </row>
    <row r="80" spans="1:2" ht="60" customHeight="1" x14ac:dyDescent="0.25"/>
    <row r="81" spans="4:7" ht="70.5" customHeight="1" x14ac:dyDescent="0.25">
      <c r="D81" s="12"/>
      <c r="E81" s="12"/>
      <c r="F81" s="12"/>
      <c r="G81" s="12"/>
    </row>
    <row r="82" spans="4:7" ht="14.25" customHeight="1" x14ac:dyDescent="0.25">
      <c r="D82" s="12"/>
      <c r="E82" s="12"/>
      <c r="F82" s="12"/>
      <c r="G82" s="12"/>
    </row>
  </sheetData>
  <sheetProtection algorithmName="SHA-256" hashValue="MKwXL9o+w2Emy9Ec1mD8N9zcsdAYx5BzoPnBbLkBno4=" saltValue="B2pjeHw9t8LTaYmcy0nYOQ==" spinCount="100000" sheet="1" objects="1" scenarios="1"/>
  <protectedRanges>
    <protectedRange sqref="B40:B42" name="Range1"/>
  </protectedRanges>
  <mergeCells count="35">
    <mergeCell ref="A4:B4"/>
    <mergeCell ref="A25:B25"/>
    <mergeCell ref="A24:B24"/>
    <mergeCell ref="A3:B3"/>
    <mergeCell ref="A19:B19"/>
    <mergeCell ref="A20:B20"/>
    <mergeCell ref="A21:B21"/>
    <mergeCell ref="A22:B22"/>
    <mergeCell ref="A23:B23"/>
    <mergeCell ref="A15:B15"/>
    <mergeCell ref="A12:B12"/>
    <mergeCell ref="A16:B16"/>
    <mergeCell ref="A17:B17"/>
    <mergeCell ref="A18:B18"/>
    <mergeCell ref="A5:B5"/>
    <mergeCell ref="A6:B6"/>
    <mergeCell ref="A7:B7"/>
    <mergeCell ref="A14:B14"/>
    <mergeCell ref="A8:B8"/>
    <mergeCell ref="A9:B9"/>
    <mergeCell ref="A10:B10"/>
    <mergeCell ref="A11:B11"/>
    <mergeCell ref="A13:B13"/>
    <mergeCell ref="A43:B43"/>
    <mergeCell ref="A44:B44"/>
    <mergeCell ref="F34:J34"/>
    <mergeCell ref="F33:J33"/>
    <mergeCell ref="D40:D44"/>
    <mergeCell ref="A41:B41"/>
    <mergeCell ref="A42:B42"/>
    <mergeCell ref="A35:B35"/>
    <mergeCell ref="A36:B36"/>
    <mergeCell ref="A37:B37"/>
    <mergeCell ref="A38:B38"/>
    <mergeCell ref="A39:B39"/>
  </mergeCells>
  <conditionalFormatting sqref="A33:B33">
    <cfRule type="expression" dxfId="56" priority="3">
      <formula>IF($B$28="Yes",TRUE,FALSE)</formula>
    </cfRule>
  </conditionalFormatting>
  <conditionalFormatting sqref="A34:B34">
    <cfRule type="expression" dxfId="55" priority="2">
      <formula>IF($B$28="Yes",TRUE,FALSE)</formula>
    </cfRule>
  </conditionalFormatting>
  <hyperlinks>
    <hyperlink ref="A8" location="'Project pool deduction'!A11" display="• Things you need to know" xr:uid="{D17C75C9-3011-41D1-9949-763EA3B48B32}"/>
    <hyperlink ref="A9" location="'Project pool deduction'!A16" display="• Enter your information here to allow your project pool and closing pool balance to be worked out" xr:uid="{4475C0B0-FD9A-4222-998D-C3548EF4B7AD}"/>
    <hyperlink ref="A11" location="'Project pool deduction'!A33" display="• Result - your project pool deduction and closing pool value is detailed here" xr:uid="{87F0D457-F4D5-4474-B990-3F94F06628E3}"/>
    <hyperlink ref="A10" location="'Project pool deduction'!A31" display="• Guidance for field entries - to help you correctly complete the calculator" xr:uid="{D5D3971B-9C31-4772-B152-8E7425235171}"/>
    <hyperlink ref="A8:B8" location="'Project pool deduction'!A11" display="• Things to know" xr:uid="{C9319EEF-0CB8-4E83-A22E-C4772529DC21}"/>
    <hyperlink ref="A9:B9" location="'Project pool deduction'!A17" display="• Enter your information here to allow your project pool and closing pool balance to be worked out" xr:uid="{09602029-DF02-45A8-9DD1-DDF28DD4FF09}"/>
    <hyperlink ref="A10:B10" location="'Project pool deduction'!A32" display="• Guidance for field entries - to help you correctly complete the calculator" xr:uid="{B53B2EEF-5DD9-490C-9173-E0BF027AFE91}"/>
    <hyperlink ref="A11:B11" location="'Project pool deduction'!A34" display="• Result - your project pool deduction and closing pool value is detailed here" xr:uid="{C2F2221D-B371-4E76-A269-CA2872027D8D}"/>
  </hyperlinks>
  <printOptions horizontalCentered="1"/>
  <pageMargins left="0.23622047244094491" right="0.23622047244094491" top="0.55118110236220474" bottom="0.39370078740157483" header="0.31496062992125984" footer="0.31496062992125984"/>
  <pageSetup paperSize="9" scale="75" orientation="portrait" horizontalDpi="300" verticalDpi="300" r:id="rId1"/>
  <rowBreaks count="1" manualBreakCount="1">
    <brk id="39" max="16383" man="1"/>
  </rowBreaks>
  <extLst>
    <ext xmlns:x14="http://schemas.microsoft.com/office/spreadsheetml/2009/9/main" uri="{CCE6A557-97BC-4b89-ADB6-D9C93CAAB3DF}">
      <x14:dataValidations xmlns:xm="http://schemas.microsoft.com/office/excel/2006/main" count="9">
        <x14:dataValidation type="list" allowBlank="1" showInputMessage="1" error="Select from the drop-down list" xr:uid="{592E2E54-38F8-4C86-9905-73E635587DE0}">
          <x14:formula1>
            <xm:f>' Reference module'!$B$422:$B$425</xm:f>
          </x14:formula1>
          <xm:sqref>B27</xm:sqref>
        </x14:dataValidation>
        <x14:dataValidation type="list" allowBlank="1" showInputMessage="1" showErrorMessage="1" xr:uid="{6F11D544-EB08-4514-BDCD-6496543B49C2}">
          <x14:formula1>
            <xm:f>' Reference module'!$B$454:$B$456</xm:f>
          </x14:formula1>
          <xm:sqref>B40</xm:sqref>
        </x14:dataValidation>
        <x14:dataValidation type="list" allowBlank="1" showInputMessage="1" error="Select from the drop-down list" xr:uid="{8F6F0B19-05C1-4B5B-A786-DEDE575DF083}">
          <x14:formula1>
            <xm:f>' Reference module'!$C$639:$E$639</xm:f>
          </x14:formula1>
          <xm:sqref>B28</xm:sqref>
        </x14:dataValidation>
        <x14:dataValidation type="list" allowBlank="1" showInputMessage="1" showErrorMessage="1" xr:uid="{7087E3B0-F989-42D8-8F20-871721A7E45D}">
          <x14:formula1>
            <xm:f>OFFSET(' Reference module'!$C$639,1,MATCH($B$28,' Reference module'!$C$639:$E$639,0)-1,' Reference module'!$B$640,1)</xm:f>
          </x14:formula1>
          <xm:sqref>B34</xm:sqref>
        </x14:dataValidation>
        <x14:dataValidation type="decimal" allowBlank="1" showInputMessage="1" showErrorMessage="1" error="Number of years can be blank. Number of years cannot be less than 0.01 or greater than 25._x000a_Text cannot be entered." xr:uid="{A5EB95B2-30AF-4F07-BA50-154B93033835}">
          <x14:formula1>
            <xm:f>' Reference module'!B607</xm:f>
          </x14:formula1>
          <x14:formula2>
            <xm:f>' Reference module'!B608</xm:f>
          </x14:formula2>
          <xm:sqref>B33</xm:sqref>
        </x14:dataValidation>
        <x14:dataValidation type="decimal" allowBlank="1" showInputMessage="1" showErrorMessage="1" errorTitle="Please check your entry" error="Percentage cannot be negative._x000a_Percentage cannot be greater than 100%._x000a_Text cannot be entered." xr:uid="{BFFAA532-AC55-43A4-B668-4AE668FD96D3}">
          <x14:formula1>
            <xm:f>' Reference module'!B576</xm:f>
          </x14:formula1>
          <x14:formula2>
            <xm:f>' Reference module'!B577</xm:f>
          </x14:formula2>
          <xm:sqref>B32</xm:sqref>
        </x14:dataValidation>
        <x14:dataValidation type="decimal" allowBlank="1" showInputMessage="1" showErrorMessage="1" errorTitle="Please check your entry" error="Number cannot be negative._x000a_Number cannot be greater than 999999.99._x000a_Text cannot be entered._x000a_" xr:uid="{2E750C99-14F9-4D4E-9670-E65FEE853D38}">
          <x14:formula1>
            <xm:f>' Reference module'!B518</xm:f>
          </x14:formula1>
          <x14:formula2>
            <xm:f>' Reference module'!B519</xm:f>
          </x14:formula2>
          <xm:sqref>B30</xm:sqref>
        </x14:dataValidation>
        <x14:dataValidation type="decimal" allowBlank="1" showInputMessage="1" showErrorMessage="1" errorTitle="Please check your entry" error="Number cannot be negative._x000a_Number cannot be greater than 999999.99._x000a_Text cannot be entered." xr:uid="{B97B1E1C-076D-4218-8DD6-42066F544748}">
          <x14:formula1>
            <xm:f>' Reference module'!B489</xm:f>
          </x14:formula1>
          <x14:formula2>
            <xm:f>' Reference module'!B490</xm:f>
          </x14:formula2>
          <xm:sqref>B29</xm:sqref>
        </x14:dataValidation>
        <x14:dataValidation type="textLength" operator="lessThan" allowBlank="1" showInputMessage="1" showErrorMessage="1" errorTitle="Field size limit" error="The number of characters that you may enter is limited to 50." xr:uid="{94E16264-DAE6-42A1-8260-679CC79AE316}">
          <x14:formula1>
            <xm:f>' Reference module'!B361</xm:f>
          </x14:formula1>
          <xm:sqref>A25:B25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0C1F7-5632-4089-A73F-2899E727D823}">
  <dimension ref="A1:K41"/>
  <sheetViews>
    <sheetView topLeftCell="A10" workbookViewId="0">
      <selection activeCell="H30" sqref="H30"/>
    </sheetView>
  </sheetViews>
  <sheetFormatPr defaultRowHeight="14.4" x14ac:dyDescent="0.3"/>
  <cols>
    <col min="1" max="1" width="2.5546875" customWidth="1"/>
    <col min="2" max="5" width="20.44140625" customWidth="1"/>
    <col min="6" max="6" width="2.5546875" customWidth="1"/>
  </cols>
  <sheetData>
    <row r="1" spans="1:6" ht="17.399999999999999" x14ac:dyDescent="0.3">
      <c r="A1" s="88" t="s">
        <v>283</v>
      </c>
      <c r="B1" s="89"/>
      <c r="C1" s="89"/>
      <c r="D1" s="89"/>
      <c r="E1" s="89"/>
      <c r="F1" s="90"/>
    </row>
    <row r="2" spans="1:6" ht="18" thickBot="1" x14ac:dyDescent="0.35">
      <c r="A2" s="91"/>
      <c r="B2" s="64"/>
      <c r="C2" s="64"/>
      <c r="D2" s="64"/>
      <c r="E2" s="64"/>
      <c r="F2" s="92"/>
    </row>
    <row r="3" spans="1:6" ht="15" thickBot="1" x14ac:dyDescent="0.35">
      <c r="A3" s="86" t="s">
        <v>46</v>
      </c>
      <c r="B3" s="87"/>
      <c r="C3" s="87"/>
      <c r="D3" s="87"/>
      <c r="E3" s="87"/>
      <c r="F3" s="87"/>
    </row>
    <row r="4" spans="1:6" x14ac:dyDescent="0.3">
      <c r="A4" s="93"/>
      <c r="B4" s="81" t="s">
        <v>91</v>
      </c>
      <c r="C4" s="269" t="str">
        <f>CONCATENATE("V "&amp;TEXT(MAX('Version control and About'!B19:B25),"0.00")&amp;"")</f>
        <v>V 2.00</v>
      </c>
      <c r="D4" s="85" t="s">
        <v>47</v>
      </c>
      <c r="E4" s="273">
        <f>MAX('Version control and About'!C19:C25)</f>
        <v>44327</v>
      </c>
      <c r="F4" s="92"/>
    </row>
    <row r="5" spans="1:6" x14ac:dyDescent="0.3">
      <c r="A5" s="93"/>
      <c r="B5" s="81" t="s">
        <v>48</v>
      </c>
      <c r="C5" s="16" t="s">
        <v>49</v>
      </c>
      <c r="D5" s="82"/>
      <c r="E5" s="82"/>
      <c r="F5" s="92"/>
    </row>
    <row r="6" spans="1:6" x14ac:dyDescent="0.3">
      <c r="A6" s="93"/>
      <c r="B6" s="82"/>
      <c r="C6" s="16" t="s">
        <v>50</v>
      </c>
      <c r="D6" s="82"/>
      <c r="E6" s="82"/>
      <c r="F6" s="92"/>
    </row>
    <row r="7" spans="1:6" x14ac:dyDescent="0.3">
      <c r="A7" s="93"/>
      <c r="B7" s="81" t="s">
        <v>51</v>
      </c>
      <c r="C7" s="82"/>
      <c r="D7" s="82"/>
      <c r="E7" s="82"/>
      <c r="F7" s="92"/>
    </row>
    <row r="8" spans="1:6" x14ac:dyDescent="0.3">
      <c r="A8" s="93"/>
      <c r="B8" s="82" t="s">
        <v>52</v>
      </c>
      <c r="C8" s="82"/>
      <c r="D8" s="82"/>
      <c r="E8" s="82"/>
      <c r="F8" s="92"/>
    </row>
    <row r="9" spans="1:6" x14ac:dyDescent="0.3">
      <c r="A9" s="93"/>
      <c r="B9" s="84" t="s">
        <v>53</v>
      </c>
      <c r="C9" s="84" t="s">
        <v>54</v>
      </c>
      <c r="D9" s="84" t="s">
        <v>55</v>
      </c>
      <c r="E9" s="84" t="s">
        <v>47</v>
      </c>
      <c r="F9" s="92"/>
    </row>
    <row r="10" spans="1:6" ht="40.200000000000003" x14ac:dyDescent="0.3">
      <c r="A10" s="93"/>
      <c r="B10" s="270" t="s">
        <v>479</v>
      </c>
      <c r="C10" s="272" t="s">
        <v>480</v>
      </c>
      <c r="D10" s="270" t="s">
        <v>489</v>
      </c>
      <c r="E10" s="271">
        <v>44271</v>
      </c>
      <c r="F10" s="92"/>
    </row>
    <row r="11" spans="1:6" x14ac:dyDescent="0.3">
      <c r="A11" s="93"/>
      <c r="B11" s="83"/>
      <c r="C11" s="83"/>
      <c r="D11" s="83"/>
      <c r="E11" s="83"/>
      <c r="F11" s="92"/>
    </row>
    <row r="12" spans="1:6" x14ac:dyDescent="0.3">
      <c r="A12" s="93"/>
      <c r="B12" s="82" t="s">
        <v>56</v>
      </c>
      <c r="C12" s="82"/>
      <c r="D12" s="82"/>
      <c r="E12" s="82"/>
      <c r="F12" s="92"/>
    </row>
    <row r="13" spans="1:6" x14ac:dyDescent="0.3">
      <c r="A13" s="93"/>
      <c r="B13" s="84" t="s">
        <v>53</v>
      </c>
      <c r="C13" s="84" t="s">
        <v>54</v>
      </c>
      <c r="D13" s="84" t="s">
        <v>55</v>
      </c>
      <c r="E13" s="84" t="s">
        <v>47</v>
      </c>
      <c r="F13" s="92"/>
    </row>
    <row r="14" spans="1:6" ht="27" x14ac:dyDescent="0.3">
      <c r="A14" s="93"/>
      <c r="B14" s="270" t="s">
        <v>49</v>
      </c>
      <c r="C14" s="272" t="s">
        <v>481</v>
      </c>
      <c r="D14" s="270" t="s">
        <v>489</v>
      </c>
      <c r="E14" s="271">
        <v>44271</v>
      </c>
      <c r="F14" s="92"/>
    </row>
    <row r="15" spans="1:6" x14ac:dyDescent="0.3">
      <c r="A15" s="93"/>
      <c r="B15" s="82"/>
      <c r="C15" s="82"/>
      <c r="D15" s="82"/>
      <c r="E15" s="82"/>
      <c r="F15" s="92"/>
    </row>
    <row r="16" spans="1:6" x14ac:dyDescent="0.3">
      <c r="A16" s="93"/>
      <c r="B16" s="81" t="s">
        <v>57</v>
      </c>
      <c r="C16" s="82"/>
      <c r="D16" s="82"/>
      <c r="E16" s="82"/>
      <c r="F16" s="92"/>
    </row>
    <row r="17" spans="1:11" x14ac:dyDescent="0.3">
      <c r="A17" s="93"/>
      <c r="B17" s="84" t="s">
        <v>58</v>
      </c>
      <c r="C17" s="84" t="s">
        <v>59</v>
      </c>
      <c r="D17" s="84" t="s">
        <v>60</v>
      </c>
      <c r="E17" s="84" t="s">
        <v>61</v>
      </c>
      <c r="F17" s="92"/>
    </row>
    <row r="18" spans="1:11" ht="30" customHeight="1" x14ac:dyDescent="0.3">
      <c r="A18" s="93"/>
      <c r="B18" s="18" t="s">
        <v>485</v>
      </c>
      <c r="C18" s="19">
        <v>44244</v>
      </c>
      <c r="D18" s="18" t="s">
        <v>62</v>
      </c>
      <c r="E18" s="18" t="s">
        <v>486</v>
      </c>
      <c r="F18" s="92"/>
    </row>
    <row r="19" spans="1:11" ht="171.6" x14ac:dyDescent="0.3">
      <c r="A19" s="93"/>
      <c r="B19" s="267"/>
      <c r="C19" s="19">
        <v>44252</v>
      </c>
      <c r="D19" s="18" t="s">
        <v>50</v>
      </c>
      <c r="E19" s="18" t="s">
        <v>490</v>
      </c>
      <c r="F19" s="92"/>
    </row>
    <row r="20" spans="1:11" x14ac:dyDescent="0.3">
      <c r="A20" s="93"/>
      <c r="B20" s="267">
        <v>2</v>
      </c>
      <c r="C20" s="19">
        <v>44327</v>
      </c>
      <c r="D20" s="18" t="s">
        <v>50</v>
      </c>
      <c r="E20" s="18" t="s">
        <v>491</v>
      </c>
      <c r="F20" s="92"/>
      <c r="K20" s="283"/>
    </row>
    <row r="21" spans="1:11" x14ac:dyDescent="0.3">
      <c r="A21" s="93"/>
      <c r="B21" s="267"/>
      <c r="C21" s="18"/>
      <c r="D21" s="18"/>
      <c r="E21" s="18"/>
      <c r="F21" s="92"/>
    </row>
    <row r="22" spans="1:11" x14ac:dyDescent="0.3">
      <c r="A22" s="93"/>
      <c r="B22" s="267"/>
      <c r="C22" s="18"/>
      <c r="D22" s="18"/>
      <c r="E22" s="18"/>
      <c r="F22" s="92"/>
    </row>
    <row r="23" spans="1:11" x14ac:dyDescent="0.3">
      <c r="A23" s="93"/>
      <c r="B23" s="267"/>
      <c r="C23" s="18"/>
      <c r="D23" s="18"/>
      <c r="E23" s="18"/>
      <c r="F23" s="92"/>
    </row>
    <row r="24" spans="1:11" x14ac:dyDescent="0.3">
      <c r="A24" s="93"/>
      <c r="B24" s="267"/>
      <c r="C24" s="18"/>
      <c r="D24" s="18"/>
      <c r="E24" s="18"/>
      <c r="F24" s="92"/>
    </row>
    <row r="25" spans="1:11" x14ac:dyDescent="0.3">
      <c r="A25" s="93"/>
      <c r="B25" s="267"/>
      <c r="C25" s="19"/>
      <c r="D25" s="18"/>
      <c r="E25" s="18"/>
      <c r="F25" s="92"/>
    </row>
    <row r="26" spans="1:11" ht="15" thickBot="1" x14ac:dyDescent="0.35">
      <c r="A26" s="93"/>
      <c r="B26" s="82"/>
      <c r="C26" s="82"/>
      <c r="D26" s="82"/>
      <c r="E26" s="82"/>
      <c r="F26" s="92"/>
    </row>
    <row r="27" spans="1:11" ht="15" thickBot="1" x14ac:dyDescent="0.35">
      <c r="A27" s="86" t="s">
        <v>63</v>
      </c>
      <c r="B27" s="94"/>
      <c r="C27" s="94"/>
      <c r="D27" s="94"/>
      <c r="E27" s="94"/>
      <c r="F27" s="87"/>
    </row>
    <row r="28" spans="1:11" x14ac:dyDescent="0.3">
      <c r="A28" s="15"/>
      <c r="B28" s="17" t="s">
        <v>64</v>
      </c>
      <c r="C28" s="17" t="s">
        <v>65</v>
      </c>
      <c r="D28" s="17" t="s">
        <v>66</v>
      </c>
      <c r="E28" s="17" t="s">
        <v>67</v>
      </c>
      <c r="F28" s="15"/>
    </row>
    <row r="29" spans="1:11" ht="34.200000000000003" x14ac:dyDescent="0.3">
      <c r="A29" s="15"/>
      <c r="B29" s="338" t="s">
        <v>82</v>
      </c>
      <c r="C29" s="277" t="s">
        <v>33</v>
      </c>
      <c r="D29" s="20" t="s">
        <v>68</v>
      </c>
      <c r="E29" s="341" t="s">
        <v>69</v>
      </c>
      <c r="F29" s="15"/>
    </row>
    <row r="30" spans="1:11" ht="34.200000000000003" x14ac:dyDescent="0.3">
      <c r="A30" s="15"/>
      <c r="B30" s="339"/>
      <c r="C30" s="21" t="s">
        <v>83</v>
      </c>
      <c r="D30" s="22" t="s">
        <v>85</v>
      </c>
      <c r="E30" s="342"/>
      <c r="F30" s="15"/>
    </row>
    <row r="31" spans="1:11" ht="55.2" x14ac:dyDescent="0.3">
      <c r="A31" s="15"/>
      <c r="B31" s="339"/>
      <c r="C31" s="278" t="s">
        <v>84</v>
      </c>
      <c r="D31" s="22" t="s">
        <v>86</v>
      </c>
      <c r="E31" s="342"/>
      <c r="F31" s="15"/>
    </row>
    <row r="32" spans="1:11" x14ac:dyDescent="0.3">
      <c r="A32" s="15"/>
      <c r="B32" s="340"/>
      <c r="C32" s="279" t="s">
        <v>20</v>
      </c>
      <c r="D32" s="23" t="s">
        <v>70</v>
      </c>
      <c r="E32" s="343"/>
      <c r="F32" s="15"/>
    </row>
    <row r="33" spans="1:6" ht="24" x14ac:dyDescent="0.3">
      <c r="A33" s="15"/>
      <c r="B33" s="338" t="s">
        <v>71</v>
      </c>
      <c r="C33" s="31" t="s">
        <v>46</v>
      </c>
      <c r="D33" s="24" t="s">
        <v>72</v>
      </c>
      <c r="E33" s="341" t="s">
        <v>73</v>
      </c>
      <c r="F33" s="15"/>
    </row>
    <row r="34" spans="1:6" ht="35.4" x14ac:dyDescent="0.3">
      <c r="A34" s="15"/>
      <c r="B34" s="340"/>
      <c r="C34" s="280" t="s">
        <v>63</v>
      </c>
      <c r="D34" s="25" t="s">
        <v>74</v>
      </c>
      <c r="E34" s="343"/>
      <c r="F34" s="15"/>
    </row>
    <row r="35" spans="1:6" ht="35.4" x14ac:dyDescent="0.3">
      <c r="A35" s="15"/>
      <c r="B35" s="26" t="s">
        <v>76</v>
      </c>
      <c r="C35" s="32" t="s">
        <v>77</v>
      </c>
      <c r="D35" s="27" t="s">
        <v>75</v>
      </c>
      <c r="E35" s="28" t="s">
        <v>73</v>
      </c>
      <c r="F35" s="15"/>
    </row>
    <row r="36" spans="1:6" ht="24" x14ac:dyDescent="0.3">
      <c r="A36" s="15"/>
      <c r="B36" s="26" t="s">
        <v>78</v>
      </c>
      <c r="C36" s="32" t="s">
        <v>79</v>
      </c>
      <c r="D36" s="27" t="s">
        <v>80</v>
      </c>
      <c r="E36" s="29" t="s">
        <v>73</v>
      </c>
      <c r="F36" s="15"/>
    </row>
    <row r="37" spans="1:6" ht="15" thickBot="1" x14ac:dyDescent="0.35">
      <c r="A37" s="15"/>
      <c r="B37" s="30"/>
      <c r="C37" s="30"/>
      <c r="D37" s="30"/>
      <c r="E37" s="30"/>
      <c r="F37" s="15"/>
    </row>
    <row r="38" spans="1:6" ht="15" thickBot="1" x14ac:dyDescent="0.35">
      <c r="A38" s="86" t="s">
        <v>81</v>
      </c>
      <c r="B38" s="94"/>
      <c r="C38" s="94"/>
      <c r="D38" s="94"/>
      <c r="E38" s="94"/>
      <c r="F38" s="87"/>
    </row>
    <row r="39" spans="1:6" x14ac:dyDescent="0.3">
      <c r="A39" s="15"/>
      <c r="B39" s="281" t="s">
        <v>487</v>
      </c>
      <c r="C39" s="95"/>
      <c r="D39" s="95"/>
      <c r="E39" s="96"/>
      <c r="F39" s="15"/>
    </row>
    <row r="40" spans="1:6" ht="15" thickBot="1" x14ac:dyDescent="0.35">
      <c r="A40" s="15"/>
      <c r="B40" s="282" t="s">
        <v>488</v>
      </c>
      <c r="C40" s="97"/>
      <c r="D40" s="97"/>
      <c r="E40" s="98"/>
      <c r="F40" s="15"/>
    </row>
    <row r="41" spans="1:6" x14ac:dyDescent="0.3">
      <c r="A41" s="33"/>
      <c r="B41" s="33"/>
      <c r="C41" s="33"/>
      <c r="D41" s="33"/>
      <c r="E41" s="33"/>
      <c r="F41" s="33"/>
    </row>
  </sheetData>
  <sheetProtection algorithmName="SHA-256" hashValue="PoDnSpse9gpE1s4ze9VqKyVk8aLybaJPyufTgaE3Z94=" saltValue="OB00s0mH8Gqq1Noon/Ydzw==" spinCount="100000" sheet="1" objects="1" scenarios="1"/>
  <mergeCells count="4">
    <mergeCell ref="B29:B32"/>
    <mergeCell ref="E29:E32"/>
    <mergeCell ref="B33:B34"/>
    <mergeCell ref="E33:E34"/>
  </mergeCells>
  <hyperlinks>
    <hyperlink ref="B35" location="' Reference module'!A1" display="Reference module" xr:uid="{714ED4CF-F388-4209-80DF-086F8552385D}"/>
    <hyperlink ref="B36" location="'Test module'!A1" display="Testing module" xr:uid="{FA7E2010-095B-411D-9645-47603DEA16FC}"/>
    <hyperlink ref="C29" location="'Project pool deduction'!A4" display="Introduction" xr:uid="{09FC1A50-E7B0-4E38-851F-4E95D10641BF}"/>
    <hyperlink ref="C30" location="'Project pool deduction'!A18" display="Enter information here to allow your project pool deduction to be calculated" xr:uid="{7CA4AC1E-2F28-4BFA-8FD1-DA8329B569EB}"/>
    <hyperlink ref="C32" location="'Project pool deduction'!A37" display="Results" xr:uid="{01A86442-F80B-46CD-8BD3-1DB2850EAEE0}"/>
    <hyperlink ref="C33" location="'Version Control and About'!A3" display="Version control" xr:uid="{502D6497-D45C-4C87-B160-722B135622C1}"/>
    <hyperlink ref="C34" location="'Version control and About'!A27" display="About this workbook" xr:uid="{1C89409E-4DDE-4A0F-B86C-A19A97B89C74}"/>
    <hyperlink ref="B33:B34" location="'Version Control and About'!A1" display="Version Control and About" xr:uid="{5A1ABAE4-A03E-4055-A2B5-68320729A2F9}"/>
    <hyperlink ref="C31" location="'Project pool deduction'!A35" display="Guidance on field entries - Check here for messages on your entries" xr:uid="{2F9A3A63-A8E6-4E75-9955-580BECD0A215}"/>
    <hyperlink ref="B29:B32" location="'Project pool deduction'!A1" display="Project pool deduction" xr:uid="{6C463918-1475-4F73-9942-4F1E9F0ED791}"/>
    <hyperlink ref="B39" r:id="rId1" xr:uid="{A57DF129-5D41-4321-B2B2-62A83002E0FE}"/>
    <hyperlink ref="B40" r:id="rId2" xr:uid="{A49F5C71-E3D5-44FA-9FB8-B71FD02CC239}"/>
  </hyperlinks>
  <pageMargins left="0.7" right="0.7" top="0.75" bottom="0.75" header="0.3" footer="0.3"/>
  <pageSetup paperSize="9" orientation="portrait" horizontalDpi="300" verticalDpi="300" r:id="rId3"/>
  <ignoredErrors>
    <ignoredError sqref="E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BEE4-EC5E-45B7-A49F-350AFB380E56}">
  <sheetPr filterMode="1">
    <pageSetUpPr fitToPage="1"/>
  </sheetPr>
  <dimension ref="A1:U887"/>
  <sheetViews>
    <sheetView zoomScale="80" zoomScaleNormal="80" workbookViewId="0">
      <selection activeCell="G894" sqref="G894"/>
    </sheetView>
  </sheetViews>
  <sheetFormatPr defaultColWidth="9.109375" defaultRowHeight="13.8" x14ac:dyDescent="0.25"/>
  <cols>
    <col min="1" max="1" width="24.5546875" style="7" customWidth="1"/>
    <col min="2" max="2" width="17.5546875" style="7" customWidth="1"/>
    <col min="3" max="3" width="17" style="7" customWidth="1"/>
    <col min="4" max="4" width="16.88671875" style="7" customWidth="1"/>
    <col min="5" max="5" width="16.88671875" style="14" customWidth="1"/>
    <col min="6" max="6" width="14.33203125" style="7" customWidth="1"/>
    <col min="7" max="7" width="27.6640625" style="7" customWidth="1"/>
    <col min="8" max="8" width="13.33203125" style="7" customWidth="1"/>
    <col min="9" max="9" width="16" style="204" customWidth="1"/>
    <col min="10" max="10" width="12.44140625" style="7" customWidth="1"/>
    <col min="11" max="11" width="18.6640625" style="14" customWidth="1"/>
    <col min="12" max="12" width="18" style="251" customWidth="1"/>
    <col min="13" max="13" width="16" style="14" customWidth="1"/>
    <col min="14" max="14" width="22.33203125" style="7" customWidth="1"/>
    <col min="15" max="15" width="12" style="7" customWidth="1"/>
    <col min="16" max="17" width="12" style="14" customWidth="1"/>
    <col min="18" max="16384" width="9.109375" style="7"/>
  </cols>
  <sheetData>
    <row r="1" spans="1:21" customFormat="1" ht="18" thickBot="1" x14ac:dyDescent="0.35">
      <c r="A1" s="88" t="s">
        <v>284</v>
      </c>
      <c r="B1" s="89"/>
      <c r="C1" s="89"/>
      <c r="D1" s="89"/>
      <c r="E1" s="89"/>
      <c r="F1" s="89"/>
      <c r="G1" s="89"/>
      <c r="H1" s="90"/>
      <c r="I1" s="203"/>
      <c r="J1" s="7"/>
      <c r="K1" s="126" t="s">
        <v>470</v>
      </c>
      <c r="L1" s="253" t="s">
        <v>469</v>
      </c>
      <c r="M1" s="2"/>
      <c r="N1" s="126" t="s">
        <v>157</v>
      </c>
      <c r="O1" s="127"/>
      <c r="P1" s="127"/>
      <c r="Q1" s="127"/>
      <c r="R1" s="127"/>
      <c r="S1" s="127"/>
      <c r="T1" s="127"/>
      <c r="U1" s="128"/>
    </row>
    <row r="2" spans="1:21" customFormat="1" ht="18" hidden="1" thickBot="1" x14ac:dyDescent="0.35">
      <c r="A2" s="91"/>
      <c r="B2" s="64"/>
      <c r="C2" s="64"/>
      <c r="D2" s="64"/>
      <c r="E2" s="64"/>
      <c r="F2" s="64"/>
      <c r="G2" s="64"/>
      <c r="H2" s="92"/>
      <c r="I2" s="203"/>
      <c r="J2" s="7"/>
      <c r="K2" s="254" t="s">
        <v>100</v>
      </c>
      <c r="L2" s="254"/>
      <c r="M2" s="2"/>
      <c r="N2" s="126" t="s">
        <v>158</v>
      </c>
      <c r="O2" s="129" t="s">
        <v>140</v>
      </c>
      <c r="P2" s="129" t="s">
        <v>152</v>
      </c>
      <c r="Q2" s="129" t="s">
        <v>141</v>
      </c>
      <c r="R2" s="129" t="s">
        <v>142</v>
      </c>
      <c r="S2" s="129" t="s">
        <v>143</v>
      </c>
      <c r="T2" s="129" t="s">
        <v>144</v>
      </c>
      <c r="U2" s="130" t="s">
        <v>160</v>
      </c>
    </row>
    <row r="3" spans="1:21" customFormat="1" ht="15" hidden="1" thickBot="1" x14ac:dyDescent="0.35">
      <c r="A3" s="99" t="s">
        <v>268</v>
      </c>
      <c r="B3" s="100" t="s">
        <v>106</v>
      </c>
      <c r="C3" s="101"/>
      <c r="D3" s="101"/>
      <c r="E3" s="101"/>
      <c r="F3" s="101"/>
      <c r="G3" s="101"/>
      <c r="H3" s="101"/>
      <c r="I3" s="203"/>
      <c r="J3" s="7"/>
      <c r="K3" s="254" t="s">
        <v>100</v>
      </c>
      <c r="L3" s="254"/>
      <c r="M3" s="2"/>
      <c r="N3" s="235" t="s">
        <v>209</v>
      </c>
      <c r="O3" s="119" t="s">
        <v>135</v>
      </c>
      <c r="P3" s="119" t="s">
        <v>139</v>
      </c>
      <c r="Q3" s="119">
        <v>11</v>
      </c>
      <c r="R3" s="78" t="s">
        <v>182</v>
      </c>
      <c r="S3" s="119" t="s">
        <v>147</v>
      </c>
      <c r="T3" s="119" t="s">
        <v>136</v>
      </c>
      <c r="U3" s="125" t="s">
        <v>161</v>
      </c>
    </row>
    <row r="4" spans="1:21" customFormat="1" ht="14.4" hidden="1" x14ac:dyDescent="0.3">
      <c r="A4" s="105" t="s">
        <v>92</v>
      </c>
      <c r="B4" s="64" t="s">
        <v>134</v>
      </c>
      <c r="C4" s="64"/>
      <c r="D4" s="64"/>
      <c r="E4" s="64"/>
      <c r="F4" s="64"/>
      <c r="G4" s="64"/>
      <c r="H4" s="92"/>
      <c r="I4" s="203"/>
      <c r="J4" s="7"/>
      <c r="K4" s="254" t="s">
        <v>100</v>
      </c>
      <c r="L4" s="254"/>
      <c r="M4" s="2"/>
      <c r="N4" s="122" t="s">
        <v>181</v>
      </c>
      <c r="O4" s="78" t="s">
        <v>135</v>
      </c>
      <c r="P4" s="78" t="s">
        <v>139</v>
      </c>
      <c r="Q4" s="78">
        <v>11</v>
      </c>
      <c r="R4" s="78" t="s">
        <v>182</v>
      </c>
      <c r="S4" s="78" t="s">
        <v>147</v>
      </c>
      <c r="T4" s="78" t="s">
        <v>183</v>
      </c>
      <c r="U4" s="121" t="s">
        <v>162</v>
      </c>
    </row>
    <row r="5" spans="1:21" customFormat="1" ht="14.4" hidden="1" x14ac:dyDescent="0.3">
      <c r="A5" s="106"/>
      <c r="B5" s="44" t="str">
        <f>CONCATENATE($O$2&amp;": "&amp;VLOOKUP($B4,$N$3:$U$23,2,0))</f>
        <v>Font: Arial</v>
      </c>
      <c r="C5" s="44" t="str">
        <f>CONCATENATE($P$2&amp;": "&amp;VLOOKUP($B4,$N$3:$U$23,3,0))</f>
        <v>T-face: Normal</v>
      </c>
      <c r="D5" s="44" t="str">
        <f>CONCATENATE($Q$2&amp;": "&amp;VLOOKUP($B4,$N$3:$U$23,4,0))</f>
        <v>Font size: 11</v>
      </c>
      <c r="E5" s="44" t="str">
        <f>CONCATENATE($R$2&amp;": "&amp;VLOOKUP($B4,$N$3:$U$23,5,0))</f>
        <v>Row height: 15</v>
      </c>
      <c r="F5" s="44" t="str">
        <f>CONCATENATE($S$2&amp;": "&amp;VLOOKUP($B4,$N$3:$U$23,6,0))</f>
        <v>Text col: White</v>
      </c>
      <c r="G5" s="44" t="str">
        <f>CONCATENATE($T$2&amp;": "&amp;VLOOKUP($B4,$N$3:$U$23,7,0))</f>
        <v>BG col: White</v>
      </c>
      <c r="H5" s="131" t="str">
        <f>CONCATENATE($U$2&amp;": "&amp;VLOOKUP($B4,$N$3:$U$23,8,0))</f>
        <v>Just: Left</v>
      </c>
      <c r="I5" s="203"/>
      <c r="J5" s="7"/>
      <c r="K5" s="254" t="s">
        <v>100</v>
      </c>
      <c r="L5" s="254"/>
      <c r="M5" s="2"/>
      <c r="N5" s="122" t="s">
        <v>47</v>
      </c>
      <c r="O5" s="78" t="s">
        <v>450</v>
      </c>
      <c r="P5" s="78" t="s">
        <v>139</v>
      </c>
      <c r="Q5" s="78">
        <v>11</v>
      </c>
      <c r="R5" s="78">
        <v>15.75</v>
      </c>
      <c r="S5" s="78" t="s">
        <v>136</v>
      </c>
      <c r="T5" s="78" t="s">
        <v>137</v>
      </c>
      <c r="U5" s="121" t="s">
        <v>161</v>
      </c>
    </row>
    <row r="6" spans="1:21" customFormat="1" ht="15" hidden="1" customHeight="1" x14ac:dyDescent="0.3">
      <c r="A6" s="107" t="s">
        <v>93</v>
      </c>
      <c r="B6" s="64" t="s">
        <v>95</v>
      </c>
      <c r="C6" s="64"/>
      <c r="D6" s="64"/>
      <c r="E6" s="64"/>
      <c r="F6" s="64"/>
      <c r="G6" s="64"/>
      <c r="H6" s="92"/>
      <c r="I6" s="203"/>
      <c r="J6" s="7"/>
      <c r="K6" s="254" t="s">
        <v>100</v>
      </c>
      <c r="L6" s="254"/>
      <c r="M6" s="2"/>
      <c r="N6" s="122" t="s">
        <v>261</v>
      </c>
      <c r="O6" s="78" t="s">
        <v>135</v>
      </c>
      <c r="P6" s="78" t="s">
        <v>139</v>
      </c>
      <c r="Q6" s="78">
        <v>11</v>
      </c>
      <c r="R6" s="78" t="s">
        <v>182</v>
      </c>
      <c r="S6" s="78" t="s">
        <v>147</v>
      </c>
      <c r="T6" s="78" t="s">
        <v>136</v>
      </c>
      <c r="U6" s="121" t="s">
        <v>161</v>
      </c>
    </row>
    <row r="7" spans="1:21" customFormat="1" ht="29.25" hidden="1" customHeight="1" x14ac:dyDescent="0.3">
      <c r="A7" s="107" t="s">
        <v>94</v>
      </c>
      <c r="B7" s="64"/>
      <c r="C7" s="64"/>
      <c r="D7" s="64"/>
      <c r="E7" s="64"/>
      <c r="F7" s="64"/>
      <c r="G7" s="64"/>
      <c r="H7" s="92"/>
      <c r="I7" s="203"/>
      <c r="J7" s="7"/>
      <c r="K7" s="254" t="s">
        <v>100</v>
      </c>
      <c r="L7" s="254"/>
      <c r="M7" s="2"/>
      <c r="N7" s="236" t="s">
        <v>134</v>
      </c>
      <c r="O7" s="78" t="s">
        <v>135</v>
      </c>
      <c r="P7" s="78" t="s">
        <v>139</v>
      </c>
      <c r="Q7" s="78">
        <v>11</v>
      </c>
      <c r="R7" s="78">
        <v>15</v>
      </c>
      <c r="S7" s="78" t="s">
        <v>136</v>
      </c>
      <c r="T7" s="78" t="s">
        <v>136</v>
      </c>
      <c r="U7" s="121" t="s">
        <v>161</v>
      </c>
    </row>
    <row r="8" spans="1:21" customFormat="1" ht="32.25" hidden="1" customHeight="1" x14ac:dyDescent="0.3">
      <c r="A8" s="108" t="s">
        <v>96</v>
      </c>
      <c r="B8" s="64" t="s">
        <v>101</v>
      </c>
      <c r="C8" s="64"/>
      <c r="D8" s="64"/>
      <c r="E8" s="64"/>
      <c r="F8" s="64"/>
      <c r="G8" s="64"/>
      <c r="H8" s="92"/>
      <c r="I8" s="203"/>
      <c r="J8" s="7"/>
      <c r="K8" s="254" t="s">
        <v>100</v>
      </c>
      <c r="L8" s="254"/>
      <c r="M8" s="2"/>
      <c r="N8" s="236" t="s">
        <v>114</v>
      </c>
      <c r="O8" s="78" t="s">
        <v>135</v>
      </c>
      <c r="P8" s="78" t="s">
        <v>151</v>
      </c>
      <c r="Q8" s="78">
        <v>11</v>
      </c>
      <c r="R8" s="78">
        <v>15</v>
      </c>
      <c r="S8" s="78" t="s">
        <v>150</v>
      </c>
      <c r="T8" s="78" t="s">
        <v>136</v>
      </c>
      <c r="U8" s="121" t="s">
        <v>161</v>
      </c>
    </row>
    <row r="9" spans="1:21" customFormat="1" ht="28.5" hidden="1" customHeight="1" x14ac:dyDescent="0.3">
      <c r="A9" s="108" t="s">
        <v>92</v>
      </c>
      <c r="B9" s="347" t="s">
        <v>354</v>
      </c>
      <c r="C9" s="347"/>
      <c r="D9" s="347"/>
      <c r="E9" s="347"/>
      <c r="F9" s="347"/>
      <c r="G9" s="347"/>
      <c r="H9" s="132"/>
      <c r="I9" s="203"/>
      <c r="J9" s="7"/>
      <c r="K9" s="254" t="s">
        <v>100</v>
      </c>
      <c r="L9" s="254"/>
      <c r="M9" s="2"/>
      <c r="N9" s="236" t="s">
        <v>146</v>
      </c>
      <c r="O9" s="78" t="s">
        <v>135</v>
      </c>
      <c r="P9" s="78" t="s">
        <v>139</v>
      </c>
      <c r="Q9" s="78">
        <v>11</v>
      </c>
      <c r="R9" s="78">
        <v>24.75</v>
      </c>
      <c r="S9" s="78" t="s">
        <v>147</v>
      </c>
      <c r="T9" s="78" t="s">
        <v>136</v>
      </c>
      <c r="U9" s="121" t="s">
        <v>161</v>
      </c>
    </row>
    <row r="10" spans="1:21" customFormat="1" ht="28.2" hidden="1" x14ac:dyDescent="0.3">
      <c r="A10" s="108" t="s">
        <v>227</v>
      </c>
      <c r="B10" s="64" t="s">
        <v>100</v>
      </c>
      <c r="C10" s="64"/>
      <c r="D10" s="64"/>
      <c r="E10" s="64"/>
      <c r="F10" s="64"/>
      <c r="G10" s="64"/>
      <c r="H10" s="92"/>
      <c r="I10" s="203"/>
      <c r="J10" s="7"/>
      <c r="K10" s="254" t="s">
        <v>100</v>
      </c>
      <c r="L10" s="254"/>
      <c r="M10" s="2"/>
      <c r="N10" s="122" t="s">
        <v>266</v>
      </c>
      <c r="O10" s="78" t="s">
        <v>135</v>
      </c>
      <c r="P10" s="78" t="s">
        <v>138</v>
      </c>
      <c r="Q10" s="78">
        <v>11</v>
      </c>
      <c r="R10" s="78">
        <v>37.5</v>
      </c>
      <c r="S10" s="78" t="s">
        <v>147</v>
      </c>
      <c r="T10" s="78" t="s">
        <v>136</v>
      </c>
      <c r="U10" s="121" t="s">
        <v>161</v>
      </c>
    </row>
    <row r="11" spans="1:21" customFormat="1" ht="28.2" hidden="1" x14ac:dyDescent="0.3">
      <c r="A11" s="108" t="s">
        <v>97</v>
      </c>
      <c r="B11" s="64" t="s">
        <v>100</v>
      </c>
      <c r="C11" s="64"/>
      <c r="D11" s="64"/>
      <c r="E11" s="64"/>
      <c r="F11" s="64"/>
      <c r="G11" s="64"/>
      <c r="H11" s="133"/>
      <c r="I11" s="203"/>
      <c r="J11" s="7"/>
      <c r="K11" s="254" t="s">
        <v>100</v>
      </c>
      <c r="L11" s="254"/>
      <c r="M11" s="2"/>
      <c r="N11" s="122" t="s">
        <v>156</v>
      </c>
      <c r="O11" s="78" t="s">
        <v>135</v>
      </c>
      <c r="P11" s="78" t="s">
        <v>138</v>
      </c>
      <c r="Q11" s="78">
        <v>11</v>
      </c>
      <c r="R11" s="78">
        <v>24.75</v>
      </c>
      <c r="S11" s="78" t="s">
        <v>147</v>
      </c>
      <c r="T11" s="78" t="s">
        <v>136</v>
      </c>
      <c r="U11" s="121" t="s">
        <v>161</v>
      </c>
    </row>
    <row r="12" spans="1:21" customFormat="1" ht="14.4" hidden="1" x14ac:dyDescent="0.3">
      <c r="A12" s="108" t="s">
        <v>98</v>
      </c>
      <c r="B12" s="64" t="s">
        <v>100</v>
      </c>
      <c r="C12" s="64"/>
      <c r="D12" s="64"/>
      <c r="E12" s="64"/>
      <c r="F12" s="64"/>
      <c r="G12" s="64"/>
      <c r="H12" s="133"/>
      <c r="I12" s="203"/>
      <c r="J12" s="7"/>
      <c r="K12" s="254" t="s">
        <v>100</v>
      </c>
      <c r="L12" s="254"/>
      <c r="M12" s="2"/>
      <c r="N12" s="236" t="s">
        <v>149</v>
      </c>
      <c r="O12" s="78" t="s">
        <v>135</v>
      </c>
      <c r="P12" s="78" t="s">
        <v>139</v>
      </c>
      <c r="Q12" s="78">
        <v>11</v>
      </c>
      <c r="R12" s="78">
        <v>15</v>
      </c>
      <c r="S12" s="78" t="s">
        <v>147</v>
      </c>
      <c r="T12" s="78" t="s">
        <v>136</v>
      </c>
      <c r="U12" s="121" t="s">
        <v>161</v>
      </c>
    </row>
    <row r="13" spans="1:21" customFormat="1" ht="14.4" hidden="1" x14ac:dyDescent="0.3">
      <c r="A13" s="108" t="s">
        <v>99</v>
      </c>
      <c r="B13" s="64" t="s">
        <v>100</v>
      </c>
      <c r="C13" s="64"/>
      <c r="D13" s="64"/>
      <c r="E13" s="64"/>
      <c r="F13" s="64"/>
      <c r="G13" s="64"/>
      <c r="H13" s="133"/>
      <c r="I13" s="203"/>
      <c r="J13" s="7"/>
      <c r="K13" s="254" t="s">
        <v>100</v>
      </c>
      <c r="L13" s="254"/>
      <c r="M13" s="2"/>
      <c r="N13" s="122" t="s">
        <v>174</v>
      </c>
      <c r="O13" s="78" t="s">
        <v>135</v>
      </c>
      <c r="P13" s="78" t="s">
        <v>139</v>
      </c>
      <c r="Q13" s="78">
        <v>11</v>
      </c>
      <c r="R13" s="78">
        <v>31.5</v>
      </c>
      <c r="S13" s="78" t="s">
        <v>147</v>
      </c>
      <c r="T13" s="78" t="s">
        <v>136</v>
      </c>
      <c r="U13" s="121" t="s">
        <v>161</v>
      </c>
    </row>
    <row r="14" spans="1:21" customFormat="1" ht="28.2" hidden="1" x14ac:dyDescent="0.3">
      <c r="A14" s="109" t="s">
        <v>214</v>
      </c>
      <c r="B14" s="64" t="str">
        <f>IF(B4=$N$4,"Yes","No")</f>
        <v>No</v>
      </c>
      <c r="C14" s="64"/>
      <c r="D14" s="64"/>
      <c r="E14" s="64"/>
      <c r="F14" s="64"/>
      <c r="G14" s="64"/>
      <c r="H14" s="133"/>
      <c r="I14" s="203"/>
      <c r="J14" s="7"/>
      <c r="K14" s="254" t="s">
        <v>100</v>
      </c>
      <c r="L14" s="254"/>
      <c r="M14" s="2"/>
      <c r="N14" s="122" t="s">
        <v>175</v>
      </c>
      <c r="O14" s="78" t="s">
        <v>135</v>
      </c>
      <c r="P14" s="78" t="s">
        <v>139</v>
      </c>
      <c r="Q14" s="78">
        <v>11</v>
      </c>
      <c r="R14" s="78">
        <v>49.5</v>
      </c>
      <c r="S14" s="78" t="s">
        <v>147</v>
      </c>
      <c r="T14" s="78" t="s">
        <v>136</v>
      </c>
      <c r="U14" s="121" t="s">
        <v>161</v>
      </c>
    </row>
    <row r="15" spans="1:21" ht="31.5" hidden="1" customHeight="1" x14ac:dyDescent="0.25">
      <c r="A15" s="107" t="s">
        <v>102</v>
      </c>
      <c r="B15" s="347" t="s">
        <v>103</v>
      </c>
      <c r="C15" s="347"/>
      <c r="D15" s="347"/>
      <c r="E15" s="347"/>
      <c r="F15" s="347"/>
      <c r="G15" s="347"/>
      <c r="H15" s="92"/>
      <c r="K15" s="254" t="s">
        <v>100</v>
      </c>
      <c r="L15" s="254"/>
      <c r="M15" s="2"/>
      <c r="N15" s="122" t="s">
        <v>444</v>
      </c>
      <c r="O15" s="78" t="s">
        <v>135</v>
      </c>
      <c r="P15" s="78" t="s">
        <v>139</v>
      </c>
      <c r="Q15" s="78">
        <v>11</v>
      </c>
      <c r="R15" s="78">
        <v>30</v>
      </c>
      <c r="S15" s="78" t="s">
        <v>147</v>
      </c>
      <c r="T15" s="78" t="s">
        <v>136</v>
      </c>
      <c r="U15" s="121" t="s">
        <v>161</v>
      </c>
    </row>
    <row r="16" spans="1:21" s="14" customFormat="1" ht="27.6" hidden="1" x14ac:dyDescent="0.25">
      <c r="A16" s="110"/>
      <c r="B16" s="64"/>
      <c r="C16" s="64"/>
      <c r="D16" s="64"/>
      <c r="E16" s="64"/>
      <c r="F16" s="64"/>
      <c r="G16" s="64"/>
      <c r="H16" s="92"/>
      <c r="I16" s="204"/>
      <c r="K16" s="254" t="s">
        <v>100</v>
      </c>
      <c r="L16" s="254"/>
      <c r="M16" s="2"/>
      <c r="N16" s="122" t="s">
        <v>446</v>
      </c>
      <c r="O16" s="78" t="s">
        <v>135</v>
      </c>
      <c r="P16" s="78" t="s">
        <v>139</v>
      </c>
      <c r="Q16" s="78">
        <v>11</v>
      </c>
      <c r="R16" s="78">
        <v>40.5</v>
      </c>
      <c r="S16" s="78" t="s">
        <v>147</v>
      </c>
      <c r="T16" s="78" t="s">
        <v>136</v>
      </c>
      <c r="U16" s="121" t="s">
        <v>161</v>
      </c>
    </row>
    <row r="17" spans="1:21" customFormat="1" ht="28.8" hidden="1" thickBot="1" x14ac:dyDescent="0.35">
      <c r="A17" s="111" t="s">
        <v>269</v>
      </c>
      <c r="B17" s="102" t="s">
        <v>106</v>
      </c>
      <c r="C17" s="101"/>
      <c r="D17" s="101"/>
      <c r="E17" s="101"/>
      <c r="F17" s="101"/>
      <c r="G17" s="101"/>
      <c r="H17" s="101"/>
      <c r="I17" s="203"/>
      <c r="J17" s="7"/>
      <c r="K17" s="254" t="s">
        <v>100</v>
      </c>
      <c r="L17" s="254"/>
      <c r="M17" s="2"/>
      <c r="N17" s="122" t="s">
        <v>447</v>
      </c>
      <c r="O17" s="78" t="s">
        <v>135</v>
      </c>
      <c r="P17" s="78" t="s">
        <v>139</v>
      </c>
      <c r="Q17" s="78">
        <v>11</v>
      </c>
      <c r="R17" s="78">
        <v>53.25</v>
      </c>
      <c r="S17" s="78" t="s">
        <v>147</v>
      </c>
      <c r="T17" s="78" t="s">
        <v>136</v>
      </c>
      <c r="U17" s="121" t="s">
        <v>161</v>
      </c>
    </row>
    <row r="18" spans="1:21" customFormat="1" ht="28.2" hidden="1" x14ac:dyDescent="0.3">
      <c r="A18" s="107" t="s">
        <v>92</v>
      </c>
      <c r="B18" s="64" t="s">
        <v>134</v>
      </c>
      <c r="C18" s="64"/>
      <c r="D18" s="64"/>
      <c r="E18" s="64"/>
      <c r="F18" s="64"/>
      <c r="G18" s="64"/>
      <c r="H18" s="133"/>
      <c r="I18" s="203"/>
      <c r="J18" s="7"/>
      <c r="K18" s="254" t="s">
        <v>100</v>
      </c>
      <c r="L18" s="254"/>
      <c r="M18" s="2"/>
      <c r="N18" s="122" t="s">
        <v>474</v>
      </c>
      <c r="O18" s="78" t="s">
        <v>135</v>
      </c>
      <c r="P18" s="78" t="s">
        <v>139</v>
      </c>
      <c r="Q18" s="78">
        <v>11</v>
      </c>
      <c r="R18" s="78">
        <v>66</v>
      </c>
      <c r="S18" s="78" t="s">
        <v>147</v>
      </c>
      <c r="T18" s="78" t="s">
        <v>136</v>
      </c>
      <c r="U18" s="121" t="s">
        <v>161</v>
      </c>
    </row>
    <row r="19" spans="1:21" s="47" customFormat="1" ht="28.2" hidden="1" x14ac:dyDescent="0.3">
      <c r="A19" s="106"/>
      <c r="B19" s="44" t="str">
        <f>CONCATENATE($O$2&amp;": "&amp;VLOOKUP($B18,$N$3:$U$23,2,0))</f>
        <v>Font: Arial</v>
      </c>
      <c r="C19" s="44" t="str">
        <f>CONCATENATE($P$2&amp;": "&amp;VLOOKUP($B18,$N$3:$U$23,3,0))</f>
        <v>T-face: Normal</v>
      </c>
      <c r="D19" s="44" t="str">
        <f>CONCATENATE($Q$2&amp;": "&amp;VLOOKUP($B18,$N$3:$U$23,4,0))</f>
        <v>Font size: 11</v>
      </c>
      <c r="E19" s="44" t="str">
        <f>CONCATENATE($R$2&amp;": "&amp;VLOOKUP($B18,$N$3:$U$23,5,0))</f>
        <v>Row height: 15</v>
      </c>
      <c r="F19" s="44" t="str">
        <f>CONCATENATE($S$2&amp;": "&amp;VLOOKUP($B18,$N$3:$U$23,6,0))</f>
        <v>Text col: White</v>
      </c>
      <c r="G19" s="44" t="str">
        <f>CONCATENATE($T$2&amp;": "&amp;VLOOKUP($B18,$N$3:$U$23,7,0))</f>
        <v>BG col: White</v>
      </c>
      <c r="H19" s="131" t="str">
        <f>CONCATENATE($U$2&amp;": "&amp;VLOOKUP($B18,$N$3:$U$23,8,0))</f>
        <v>Just: Left</v>
      </c>
      <c r="I19" s="205"/>
      <c r="K19" s="254" t="s">
        <v>100</v>
      </c>
      <c r="L19" s="254"/>
      <c r="M19" s="2"/>
      <c r="N19" s="122" t="s">
        <v>443</v>
      </c>
      <c r="O19" s="78" t="s">
        <v>135</v>
      </c>
      <c r="P19" s="78" t="s">
        <v>139</v>
      </c>
      <c r="Q19" s="78">
        <v>11</v>
      </c>
      <c r="R19" s="78" t="s">
        <v>182</v>
      </c>
      <c r="S19" s="78" t="s">
        <v>147</v>
      </c>
      <c r="T19" s="78" t="s">
        <v>136</v>
      </c>
      <c r="U19" s="121" t="s">
        <v>161</v>
      </c>
    </row>
    <row r="20" spans="1:21" customFormat="1" ht="14.4" hidden="1" x14ac:dyDescent="0.3">
      <c r="A20" s="107" t="s">
        <v>93</v>
      </c>
      <c r="B20" s="64" t="s">
        <v>121</v>
      </c>
      <c r="C20" s="64"/>
      <c r="D20" s="64"/>
      <c r="E20" s="64"/>
      <c r="F20" s="64"/>
      <c r="G20" s="64"/>
      <c r="H20" s="133"/>
      <c r="I20" s="203"/>
      <c r="J20" s="7"/>
      <c r="K20" s="254" t="s">
        <v>100</v>
      </c>
      <c r="L20" s="254"/>
      <c r="M20" s="2"/>
      <c r="N20" s="236" t="s">
        <v>154</v>
      </c>
      <c r="O20" s="78" t="s">
        <v>135</v>
      </c>
      <c r="P20" s="78" t="s">
        <v>138</v>
      </c>
      <c r="Q20" s="78">
        <v>14</v>
      </c>
      <c r="R20" s="78">
        <v>31.5</v>
      </c>
      <c r="S20" s="78" t="s">
        <v>137</v>
      </c>
      <c r="T20" s="78" t="s">
        <v>136</v>
      </c>
      <c r="U20" s="121" t="s">
        <v>161</v>
      </c>
    </row>
    <row r="21" spans="1:21" customFormat="1" ht="28.2" hidden="1" x14ac:dyDescent="0.3">
      <c r="A21" s="107" t="s">
        <v>94</v>
      </c>
      <c r="B21" s="64"/>
      <c r="C21" s="64"/>
      <c r="D21" s="64"/>
      <c r="E21" s="64"/>
      <c r="F21" s="64"/>
      <c r="G21" s="64"/>
      <c r="H21" s="133"/>
      <c r="I21" s="203"/>
      <c r="J21" s="7"/>
      <c r="K21" s="254" t="s">
        <v>100</v>
      </c>
      <c r="L21" s="254"/>
      <c r="M21" s="2"/>
      <c r="N21" s="236" t="s">
        <v>377</v>
      </c>
      <c r="O21" s="78" t="s">
        <v>135</v>
      </c>
      <c r="P21" s="78" t="s">
        <v>138</v>
      </c>
      <c r="Q21" s="78">
        <v>14</v>
      </c>
      <c r="R21" s="78">
        <v>40.5</v>
      </c>
      <c r="S21" s="78" t="s">
        <v>137</v>
      </c>
      <c r="T21" s="78" t="s">
        <v>136</v>
      </c>
      <c r="U21" s="121" t="s">
        <v>161</v>
      </c>
    </row>
    <row r="22" spans="1:21" customFormat="1" ht="14.4" hidden="1" x14ac:dyDescent="0.3">
      <c r="A22" s="108" t="s">
        <v>96</v>
      </c>
      <c r="B22" s="64" t="s">
        <v>101</v>
      </c>
      <c r="C22" s="64"/>
      <c r="D22" s="64"/>
      <c r="E22" s="64"/>
      <c r="F22" s="64"/>
      <c r="G22" s="64"/>
      <c r="H22" s="133"/>
      <c r="I22" s="203"/>
      <c r="K22" s="254" t="s">
        <v>100</v>
      </c>
      <c r="L22" s="254"/>
      <c r="M22" s="2"/>
      <c r="N22" s="236" t="s">
        <v>159</v>
      </c>
      <c r="O22" s="78" t="s">
        <v>135</v>
      </c>
      <c r="P22" s="78" t="s">
        <v>138</v>
      </c>
      <c r="Q22" s="78">
        <v>11</v>
      </c>
      <c r="R22" s="78">
        <v>31.5</v>
      </c>
      <c r="S22" s="78" t="s">
        <v>147</v>
      </c>
      <c r="T22" s="78" t="s">
        <v>136</v>
      </c>
      <c r="U22" s="121" t="s">
        <v>162</v>
      </c>
    </row>
    <row r="23" spans="1:21" customFormat="1" ht="15" hidden="1" customHeight="1" thickBot="1" x14ac:dyDescent="0.35">
      <c r="A23" s="108" t="s">
        <v>92</v>
      </c>
      <c r="B23" s="347" t="s">
        <v>41</v>
      </c>
      <c r="C23" s="347"/>
      <c r="D23" s="347"/>
      <c r="E23" s="347"/>
      <c r="F23" s="347"/>
      <c r="G23" s="347"/>
      <c r="H23" s="133"/>
      <c r="I23" s="203"/>
      <c r="K23" s="254" t="s">
        <v>100</v>
      </c>
      <c r="L23" s="254"/>
      <c r="M23" s="2"/>
      <c r="N23" s="237" t="s">
        <v>153</v>
      </c>
      <c r="O23" s="123" t="s">
        <v>135</v>
      </c>
      <c r="P23" s="123" t="s">
        <v>138</v>
      </c>
      <c r="Q23" s="123">
        <v>14</v>
      </c>
      <c r="R23" s="123">
        <v>31.5</v>
      </c>
      <c r="S23" s="123" t="s">
        <v>136</v>
      </c>
      <c r="T23" s="123" t="s">
        <v>137</v>
      </c>
      <c r="U23" s="124" t="s">
        <v>161</v>
      </c>
    </row>
    <row r="24" spans="1:21" customFormat="1" ht="14.4" hidden="1" x14ac:dyDescent="0.3">
      <c r="A24" s="108" t="s">
        <v>227</v>
      </c>
      <c r="B24" s="64" t="s">
        <v>100</v>
      </c>
      <c r="C24" s="64"/>
      <c r="D24" s="64"/>
      <c r="E24" s="64"/>
      <c r="F24" s="64"/>
      <c r="G24" s="64"/>
      <c r="H24" s="133"/>
      <c r="I24" s="203"/>
      <c r="K24" s="254" t="s">
        <v>100</v>
      </c>
      <c r="L24" s="254"/>
      <c r="M24" s="2"/>
    </row>
    <row r="25" spans="1:21" customFormat="1" ht="15" hidden="1" thickBot="1" x14ac:dyDescent="0.35">
      <c r="A25" s="108" t="s">
        <v>228</v>
      </c>
      <c r="B25" s="64" t="s">
        <v>100</v>
      </c>
      <c r="C25" s="64"/>
      <c r="D25" s="64"/>
      <c r="E25" s="64"/>
      <c r="F25" s="64"/>
      <c r="G25" s="64"/>
      <c r="H25" s="133"/>
      <c r="I25" s="203"/>
      <c r="K25" s="254" t="s">
        <v>100</v>
      </c>
      <c r="L25" s="254"/>
      <c r="M25" s="2"/>
      <c r="N25" s="100" t="s">
        <v>396</v>
      </c>
      <c r="O25" s="47"/>
      <c r="P25" s="47"/>
      <c r="Q25" s="47"/>
      <c r="R25" s="47"/>
      <c r="S25" s="47"/>
      <c r="T25" s="47"/>
      <c r="U25" s="47"/>
    </row>
    <row r="26" spans="1:21" customFormat="1" ht="15" hidden="1" thickBot="1" x14ac:dyDescent="0.35">
      <c r="A26" s="108" t="s">
        <v>229</v>
      </c>
      <c r="B26" s="64" t="s">
        <v>100</v>
      </c>
      <c r="C26" s="64"/>
      <c r="D26" s="64"/>
      <c r="E26" s="64"/>
      <c r="F26" s="64"/>
      <c r="G26" s="64"/>
      <c r="H26" s="133"/>
      <c r="I26" s="203"/>
      <c r="K26" s="254" t="s">
        <v>100</v>
      </c>
      <c r="L26" s="254"/>
      <c r="M26" s="2"/>
      <c r="N26" s="257" t="s">
        <v>455</v>
      </c>
    </row>
    <row r="27" spans="1:21" customFormat="1" ht="15" hidden="1" thickBot="1" x14ac:dyDescent="0.35">
      <c r="A27" s="108" t="s">
        <v>230</v>
      </c>
      <c r="B27" s="64" t="s">
        <v>100</v>
      </c>
      <c r="C27" s="64"/>
      <c r="D27" s="64"/>
      <c r="E27" s="64"/>
      <c r="F27" s="64"/>
      <c r="G27" s="64"/>
      <c r="H27" s="133"/>
      <c r="I27" s="203"/>
      <c r="K27" s="254" t="s">
        <v>100</v>
      </c>
      <c r="L27" s="254"/>
      <c r="M27" s="2"/>
      <c r="N27" s="258" t="s">
        <v>445</v>
      </c>
    </row>
    <row r="28" spans="1:21" customFormat="1" ht="28.8" hidden="1" thickBot="1" x14ac:dyDescent="0.35">
      <c r="A28" s="109" t="s">
        <v>231</v>
      </c>
      <c r="B28" s="64" t="str">
        <f>IF(B18=$N$4,"Yes","No")</f>
        <v>No</v>
      </c>
      <c r="C28" s="64"/>
      <c r="D28" s="64"/>
      <c r="E28" s="64"/>
      <c r="F28" s="64"/>
      <c r="G28" s="64"/>
      <c r="H28" s="133"/>
      <c r="I28" s="203"/>
      <c r="K28" s="254" t="s">
        <v>100</v>
      </c>
      <c r="L28" s="254"/>
      <c r="M28" s="2"/>
      <c r="N28" s="259" t="s">
        <v>100</v>
      </c>
    </row>
    <row r="29" spans="1:21" s="14" customFormat="1" ht="31.5" hidden="1" customHeight="1" thickBot="1" x14ac:dyDescent="0.35">
      <c r="A29" s="107" t="s">
        <v>102</v>
      </c>
      <c r="B29" s="347" t="s">
        <v>145</v>
      </c>
      <c r="C29" s="347"/>
      <c r="D29" s="347"/>
      <c r="E29" s="347"/>
      <c r="F29" s="347"/>
      <c r="G29" s="347"/>
      <c r="H29" s="92"/>
      <c r="I29" s="204"/>
      <c r="J29" s="53"/>
      <c r="K29" s="254" t="s">
        <v>100</v>
      </c>
      <c r="L29" s="254"/>
      <c r="M29" s="2"/>
      <c r="N29" s="260" t="s">
        <v>397</v>
      </c>
      <c r="O29"/>
      <c r="P29"/>
      <c r="Q29"/>
      <c r="R29"/>
      <c r="S29"/>
      <c r="T29"/>
      <c r="U29"/>
    </row>
    <row r="30" spans="1:21" s="14" customFormat="1" ht="28.8" hidden="1" thickBot="1" x14ac:dyDescent="0.35">
      <c r="A30" s="110"/>
      <c r="B30" s="64"/>
      <c r="C30" s="64"/>
      <c r="D30" s="64"/>
      <c r="E30" s="64"/>
      <c r="F30" s="64"/>
      <c r="G30" s="64"/>
      <c r="H30" s="92"/>
      <c r="I30" s="204"/>
      <c r="J30" s="13"/>
      <c r="K30" s="254" t="s">
        <v>100</v>
      </c>
      <c r="L30" s="254"/>
      <c r="M30" s="2"/>
      <c r="N30" s="261" t="s">
        <v>473</v>
      </c>
      <c r="O30"/>
      <c r="P30"/>
      <c r="Q30"/>
      <c r="R30"/>
      <c r="S30"/>
      <c r="T30"/>
      <c r="U30"/>
    </row>
    <row r="31" spans="1:21" ht="15" hidden="1" thickBot="1" x14ac:dyDescent="0.35">
      <c r="A31" s="111" t="s">
        <v>270</v>
      </c>
      <c r="B31" s="102" t="s">
        <v>107</v>
      </c>
      <c r="C31" s="101"/>
      <c r="D31" s="101"/>
      <c r="E31" s="101"/>
      <c r="F31" s="101"/>
      <c r="G31" s="101"/>
      <c r="H31" s="101"/>
      <c r="J31" s="13"/>
      <c r="K31" s="254" t="s">
        <v>397</v>
      </c>
      <c r="L31" s="254"/>
      <c r="M31" s="2"/>
      <c r="N31"/>
      <c r="O31"/>
      <c r="P31"/>
      <c r="Q31"/>
      <c r="R31"/>
      <c r="S31"/>
      <c r="T31"/>
      <c r="U31"/>
    </row>
    <row r="32" spans="1:21" s="14" customFormat="1" ht="14.4" hidden="1" x14ac:dyDescent="0.3">
      <c r="A32" s="107" t="s">
        <v>92</v>
      </c>
      <c r="B32" s="64" t="s">
        <v>153</v>
      </c>
      <c r="C32" s="64"/>
      <c r="D32" s="64"/>
      <c r="E32" s="64"/>
      <c r="F32" s="64"/>
      <c r="G32" s="64"/>
      <c r="H32" s="92"/>
      <c r="I32" s="204"/>
      <c r="J32" s="13"/>
      <c r="K32" s="254" t="s">
        <v>100</v>
      </c>
      <c r="L32" s="254"/>
      <c r="M32" s="2"/>
      <c r="N32"/>
      <c r="O32"/>
      <c r="P32"/>
      <c r="Q32"/>
      <c r="R32"/>
      <c r="S32"/>
      <c r="T32"/>
      <c r="U32"/>
    </row>
    <row r="33" spans="1:21" s="51" customFormat="1" ht="14.4" hidden="1" x14ac:dyDescent="0.3">
      <c r="A33" s="106"/>
      <c r="B33" s="44" t="str">
        <f>CONCATENATE($O$2&amp;": "&amp;VLOOKUP($B32,$N$3:$U$23,2,0))</f>
        <v>Font: Arial</v>
      </c>
      <c r="C33" s="44" t="str">
        <f>CONCATENATE($P$2&amp;": "&amp;VLOOKUP($B32,$N$3:$U$23,3,0))</f>
        <v>T-face: Bold</v>
      </c>
      <c r="D33" s="44" t="str">
        <f>CONCATENATE($Q$2&amp;": "&amp;VLOOKUP($B32,$N$3:$U$23,4,0))</f>
        <v>Font size: 14</v>
      </c>
      <c r="E33" s="44" t="str">
        <f>CONCATENATE($R$2&amp;": "&amp;VLOOKUP($B32,$N$3:$U$23,5,0))</f>
        <v>Row height: 31.5</v>
      </c>
      <c r="F33" s="44" t="str">
        <f>CONCATENATE($S$2&amp;": "&amp;VLOOKUP($B32,$N$3:$U$23,6,0))</f>
        <v>Text col: White</v>
      </c>
      <c r="G33" s="44" t="str">
        <f>CONCATENATE($T$2&amp;": "&amp;VLOOKUP($B32,$N$3:$U$23,7,0))</f>
        <v>BG col: Teal</v>
      </c>
      <c r="H33" s="131" t="str">
        <f>CONCATENATE($U$2&amp;": "&amp;VLOOKUP($B32,$N$3:$U$23,8,0))</f>
        <v>Just: Left</v>
      </c>
      <c r="I33" s="206"/>
      <c r="J33" s="13"/>
      <c r="K33" s="254" t="s">
        <v>100</v>
      </c>
      <c r="L33" s="254"/>
      <c r="M33" s="2"/>
      <c r="N33"/>
      <c r="O33"/>
      <c r="P33"/>
      <c r="Q33"/>
      <c r="R33"/>
      <c r="S33"/>
      <c r="T33"/>
      <c r="U33"/>
    </row>
    <row r="34" spans="1:21" s="14" customFormat="1" hidden="1" x14ac:dyDescent="0.25">
      <c r="A34" s="107" t="s">
        <v>93</v>
      </c>
      <c r="B34" s="64" t="s">
        <v>370</v>
      </c>
      <c r="C34" s="64"/>
      <c r="D34" s="64"/>
      <c r="E34" s="64"/>
      <c r="F34" s="64"/>
      <c r="G34" s="64"/>
      <c r="H34" s="92"/>
      <c r="I34" s="204"/>
      <c r="J34" s="67"/>
      <c r="K34" s="254" t="s">
        <v>100</v>
      </c>
      <c r="L34" s="254"/>
      <c r="M34" s="2"/>
      <c r="N34" s="54"/>
      <c r="O34" s="65"/>
      <c r="P34" s="65"/>
      <c r="Q34" s="65"/>
      <c r="R34" s="65"/>
      <c r="S34" s="54"/>
    </row>
    <row r="35" spans="1:21" s="14" customFormat="1" hidden="1" x14ac:dyDescent="0.25">
      <c r="A35" s="107" t="s">
        <v>94</v>
      </c>
      <c r="B35" s="64"/>
      <c r="C35" s="64"/>
      <c r="D35" s="64"/>
      <c r="E35" s="64"/>
      <c r="F35" s="64"/>
      <c r="G35" s="64"/>
      <c r="H35" s="92"/>
      <c r="I35" s="204"/>
      <c r="J35" s="13"/>
      <c r="K35" s="254" t="s">
        <v>100</v>
      </c>
      <c r="L35" s="254"/>
      <c r="M35" s="2"/>
      <c r="N35" s="13"/>
      <c r="O35" s="13"/>
      <c r="P35" s="13"/>
      <c r="Q35" s="13"/>
      <c r="R35" s="13"/>
      <c r="S35" s="13"/>
    </row>
    <row r="36" spans="1:21" s="14" customFormat="1" hidden="1" x14ac:dyDescent="0.25">
      <c r="A36" s="108" t="s">
        <v>96</v>
      </c>
      <c r="B36" s="64" t="s">
        <v>110</v>
      </c>
      <c r="C36" s="64"/>
      <c r="D36" s="64"/>
      <c r="E36" s="64"/>
      <c r="F36" s="64"/>
      <c r="G36" s="64"/>
      <c r="H36" s="92"/>
      <c r="I36" s="204"/>
      <c r="J36" s="13"/>
      <c r="K36" s="254" t="s">
        <v>100</v>
      </c>
      <c r="L36" s="254"/>
      <c r="M36" s="2"/>
      <c r="N36" s="13"/>
      <c r="O36" s="13"/>
      <c r="P36" s="13"/>
      <c r="Q36" s="13"/>
      <c r="R36" s="13"/>
      <c r="S36" s="13"/>
      <c r="T36" s="7"/>
      <c r="U36" s="7"/>
    </row>
    <row r="37" spans="1:21" s="14" customFormat="1" hidden="1" x14ac:dyDescent="0.25">
      <c r="A37" s="108" t="s">
        <v>92</v>
      </c>
      <c r="B37" s="347" t="s">
        <v>105</v>
      </c>
      <c r="C37" s="347"/>
      <c r="D37" s="347"/>
      <c r="E37" s="347"/>
      <c r="F37" s="347"/>
      <c r="G37" s="347"/>
      <c r="H37" s="92"/>
      <c r="I37" s="204"/>
      <c r="J37" s="13"/>
      <c r="K37" s="254" t="s">
        <v>100</v>
      </c>
      <c r="L37" s="254"/>
      <c r="M37" s="2"/>
      <c r="N37" s="13"/>
      <c r="O37" s="13"/>
      <c r="P37" s="13"/>
      <c r="Q37" s="13"/>
      <c r="R37" s="13"/>
      <c r="S37" s="13"/>
    </row>
    <row r="38" spans="1:21" s="14" customFormat="1" ht="15" hidden="1" customHeight="1" x14ac:dyDescent="0.25">
      <c r="A38" s="108"/>
      <c r="B38" s="70" t="s">
        <v>122</v>
      </c>
      <c r="C38" s="64" t="s">
        <v>371</v>
      </c>
      <c r="D38" s="70"/>
      <c r="E38" s="70"/>
      <c r="F38" s="70"/>
      <c r="G38" s="70"/>
      <c r="H38" s="92"/>
      <c r="I38" s="204"/>
      <c r="J38" s="13"/>
      <c r="K38" s="254" t="s">
        <v>100</v>
      </c>
      <c r="L38" s="254"/>
      <c r="M38" s="2"/>
      <c r="N38" s="13"/>
      <c r="O38" s="13"/>
      <c r="P38" s="13"/>
      <c r="Q38" s="13"/>
      <c r="R38" s="13"/>
      <c r="S38" s="13"/>
      <c r="T38" s="51"/>
      <c r="U38" s="51"/>
    </row>
    <row r="39" spans="1:21" s="14" customFormat="1" ht="27.6" hidden="1" x14ac:dyDescent="0.25">
      <c r="A39" s="108"/>
      <c r="B39" s="70" t="s">
        <v>123</v>
      </c>
      <c r="C39" s="73" t="s">
        <v>372</v>
      </c>
      <c r="D39" s="70"/>
      <c r="E39" s="70"/>
      <c r="F39" s="70"/>
      <c r="G39" s="70"/>
      <c r="H39" s="92"/>
      <c r="I39" s="204"/>
      <c r="J39" s="13"/>
      <c r="K39" s="254" t="s">
        <v>100</v>
      </c>
      <c r="L39" s="254"/>
      <c r="M39" s="2"/>
      <c r="N39" s="67"/>
      <c r="O39" s="67"/>
      <c r="P39" s="67"/>
      <c r="Q39" s="67"/>
      <c r="R39" s="67"/>
      <c r="S39" s="67"/>
    </row>
    <row r="40" spans="1:21" s="14" customFormat="1" ht="27.6" hidden="1" x14ac:dyDescent="0.25">
      <c r="A40" s="108"/>
      <c r="B40" s="70" t="s">
        <v>124</v>
      </c>
      <c r="C40" s="64" t="s">
        <v>373</v>
      </c>
      <c r="D40" s="70"/>
      <c r="E40" s="70"/>
      <c r="F40" s="70"/>
      <c r="G40" s="70"/>
      <c r="H40" s="92"/>
      <c r="I40" s="204"/>
      <c r="J40" s="13"/>
      <c r="K40" s="254" t="s">
        <v>100</v>
      </c>
      <c r="L40" s="254"/>
      <c r="M40" s="2"/>
      <c r="N40" s="13"/>
      <c r="O40" s="13"/>
      <c r="P40" s="13"/>
      <c r="Q40" s="13"/>
      <c r="R40" s="13"/>
      <c r="S40" s="13"/>
    </row>
    <row r="41" spans="1:21" s="14" customFormat="1" hidden="1" x14ac:dyDescent="0.25">
      <c r="A41" s="108" t="s">
        <v>227</v>
      </c>
      <c r="B41" s="64" t="s">
        <v>100</v>
      </c>
      <c r="C41" s="64"/>
      <c r="D41" s="64"/>
      <c r="E41" s="64"/>
      <c r="F41" s="64"/>
      <c r="G41" s="64"/>
      <c r="H41" s="92"/>
      <c r="I41" s="204"/>
      <c r="J41" s="13"/>
      <c r="K41" s="254" t="s">
        <v>100</v>
      </c>
      <c r="L41" s="254"/>
      <c r="M41" s="2"/>
      <c r="N41" s="13"/>
      <c r="O41" s="13"/>
      <c r="P41" s="13"/>
      <c r="Q41" s="13"/>
      <c r="R41" s="13"/>
      <c r="S41" s="13"/>
    </row>
    <row r="42" spans="1:21" s="14" customFormat="1" hidden="1" x14ac:dyDescent="0.25">
      <c r="A42" s="108" t="s">
        <v>228</v>
      </c>
      <c r="B42" s="64" t="s">
        <v>100</v>
      </c>
      <c r="C42" s="64"/>
      <c r="D42" s="64"/>
      <c r="E42" s="64"/>
      <c r="F42" s="64"/>
      <c r="G42" s="64"/>
      <c r="H42" s="92"/>
      <c r="I42" s="204"/>
      <c r="J42" s="13"/>
      <c r="K42" s="254" t="s">
        <v>100</v>
      </c>
      <c r="L42" s="254"/>
      <c r="M42" s="2"/>
      <c r="N42" s="13"/>
      <c r="O42" s="13"/>
      <c r="P42" s="13"/>
      <c r="Q42" s="13"/>
      <c r="R42" s="13"/>
      <c r="S42" s="13"/>
    </row>
    <row r="43" spans="1:21" s="14" customFormat="1" hidden="1" x14ac:dyDescent="0.25">
      <c r="A43" s="108" t="s">
        <v>229</v>
      </c>
      <c r="B43" s="64" t="s">
        <v>100</v>
      </c>
      <c r="C43" s="64"/>
      <c r="D43" s="64"/>
      <c r="E43" s="64"/>
      <c r="F43" s="64"/>
      <c r="G43" s="64"/>
      <c r="H43" s="92"/>
      <c r="I43" s="204"/>
      <c r="J43" s="13"/>
      <c r="K43" s="254" t="s">
        <v>100</v>
      </c>
      <c r="L43" s="254"/>
      <c r="M43" s="2"/>
      <c r="N43" s="13"/>
      <c r="O43" s="13"/>
      <c r="P43" s="13"/>
      <c r="Q43" s="13"/>
      <c r="R43" s="13"/>
      <c r="S43" s="13"/>
    </row>
    <row r="44" spans="1:21" s="14" customFormat="1" hidden="1" x14ac:dyDescent="0.25">
      <c r="A44" s="108" t="s">
        <v>230</v>
      </c>
      <c r="B44" s="219" t="str">
        <f>IF('Project pool deduction'!$B$28="No",C40,IF('Project pool deduction'!$B$28="Yes",C39,C38))</f>
        <v>Project pool calculator</v>
      </c>
      <c r="C44" s="71"/>
      <c r="D44" s="71"/>
      <c r="E44" s="71"/>
      <c r="F44" s="71"/>
      <c r="G44" s="71"/>
      <c r="H44" s="92"/>
      <c r="I44" s="204"/>
      <c r="J44" s="13"/>
      <c r="K44" s="254" t="s">
        <v>100</v>
      </c>
      <c r="L44" s="254"/>
      <c r="M44" s="2"/>
      <c r="N44" s="13"/>
      <c r="O44" s="13"/>
      <c r="P44" s="13"/>
      <c r="Q44" s="13"/>
      <c r="R44" s="13"/>
      <c r="S44" s="13"/>
    </row>
    <row r="45" spans="1:21" customFormat="1" ht="28.2" hidden="1" x14ac:dyDescent="0.3">
      <c r="A45" s="109" t="s">
        <v>231</v>
      </c>
      <c r="B45" s="64" t="str">
        <f>IF(B32=$N$4,"Yes","No")</f>
        <v>No</v>
      </c>
      <c r="C45" s="64"/>
      <c r="D45" s="64"/>
      <c r="E45" s="64"/>
      <c r="F45" s="64"/>
      <c r="G45" s="64"/>
      <c r="H45" s="133"/>
      <c r="I45" s="203"/>
      <c r="J45" s="13"/>
      <c r="K45" s="254" t="s">
        <v>100</v>
      </c>
      <c r="L45" s="254"/>
      <c r="M45" s="2"/>
      <c r="N45" s="13"/>
      <c r="O45" s="13"/>
      <c r="P45" s="13"/>
      <c r="Q45" s="13"/>
      <c r="R45" s="13"/>
      <c r="S45" s="13"/>
      <c r="T45" s="14"/>
      <c r="U45" s="14"/>
    </row>
    <row r="46" spans="1:21" s="14" customFormat="1" ht="30.75" hidden="1" customHeight="1" x14ac:dyDescent="0.25">
      <c r="A46" s="107" t="s">
        <v>102</v>
      </c>
      <c r="B46" s="347" t="s">
        <v>104</v>
      </c>
      <c r="C46" s="347"/>
      <c r="D46" s="347"/>
      <c r="E46" s="347"/>
      <c r="F46" s="347"/>
      <c r="G46" s="347"/>
      <c r="H46" s="92"/>
      <c r="I46" s="204"/>
      <c r="J46" s="53"/>
      <c r="K46" s="254" t="s">
        <v>100</v>
      </c>
      <c r="L46" s="254"/>
      <c r="M46" s="2"/>
      <c r="N46" s="13"/>
      <c r="O46" s="13"/>
      <c r="P46" s="13"/>
      <c r="Q46" s="13"/>
      <c r="R46" s="13"/>
      <c r="S46" s="13"/>
    </row>
    <row r="47" spans="1:21" hidden="1" x14ac:dyDescent="0.25">
      <c r="A47" s="110"/>
      <c r="B47" s="64"/>
      <c r="C47" s="64"/>
      <c r="D47" s="64"/>
      <c r="E47" s="64"/>
      <c r="F47" s="64"/>
      <c r="G47" s="64"/>
      <c r="H47" s="92"/>
      <c r="J47" s="14"/>
      <c r="K47" s="254" t="s">
        <v>100</v>
      </c>
      <c r="L47" s="254"/>
      <c r="M47" s="2"/>
      <c r="N47" s="13"/>
      <c r="O47" s="13"/>
      <c r="P47" s="13"/>
      <c r="Q47" s="13"/>
      <c r="R47" s="13"/>
      <c r="S47" s="13"/>
      <c r="T47" s="14"/>
      <c r="U47" s="14"/>
    </row>
    <row r="48" spans="1:21" s="14" customFormat="1" ht="14.4" hidden="1" thickBot="1" x14ac:dyDescent="0.3">
      <c r="A48" s="111" t="s">
        <v>271</v>
      </c>
      <c r="B48" s="102" t="s">
        <v>449</v>
      </c>
      <c r="C48" s="101"/>
      <c r="D48" s="101"/>
      <c r="E48" s="101"/>
      <c r="F48" s="101"/>
      <c r="G48" s="101"/>
      <c r="H48" s="101"/>
      <c r="I48" s="204"/>
      <c r="K48" s="254" t="s">
        <v>397</v>
      </c>
      <c r="L48" s="254"/>
      <c r="M48" s="2"/>
      <c r="N48" s="13"/>
      <c r="O48" s="13"/>
      <c r="P48" s="13"/>
      <c r="Q48" s="13"/>
      <c r="R48" s="13"/>
      <c r="S48" s="13"/>
    </row>
    <row r="49" spans="1:21" s="14" customFormat="1" hidden="1" x14ac:dyDescent="0.25">
      <c r="A49" s="107" t="s">
        <v>92</v>
      </c>
      <c r="B49" s="234" t="s">
        <v>47</v>
      </c>
      <c r="C49" s="234"/>
      <c r="D49" s="234"/>
      <c r="E49" s="234"/>
      <c r="F49" s="234"/>
      <c r="G49" s="234"/>
      <c r="H49" s="92"/>
      <c r="I49" s="204"/>
      <c r="K49" s="254" t="s">
        <v>100</v>
      </c>
      <c r="L49" s="254"/>
      <c r="M49" s="2"/>
      <c r="N49" s="13"/>
      <c r="O49" s="13"/>
      <c r="P49" s="13"/>
      <c r="Q49" s="13"/>
      <c r="R49" s="13"/>
      <c r="S49" s="13"/>
    </row>
    <row r="50" spans="1:21" s="233" customFormat="1" ht="28.2" hidden="1" x14ac:dyDescent="0.3">
      <c r="A50" s="106"/>
      <c r="B50" s="44" t="str">
        <f>CONCATENATE($O$2&amp;": "&amp;VLOOKUP($B49,$N$3:$U$23,2,0))</f>
        <v>Font: Ariel</v>
      </c>
      <c r="C50" s="44" t="str">
        <f>CONCATENATE($P$2&amp;": "&amp;VLOOKUP($B49,$N$3:$U$23,3,0))</f>
        <v>T-face: Normal</v>
      </c>
      <c r="D50" s="44" t="str">
        <f>CONCATENATE($Q$2&amp;": "&amp;VLOOKUP($B49,$N$3:$U$23,4,0))</f>
        <v>Font size: 11</v>
      </c>
      <c r="E50" s="44" t="str">
        <f>CONCATENATE($R$2&amp;": "&amp;VLOOKUP($B49,$N$3:$U$23,5,0))</f>
        <v>Row height: 15.75</v>
      </c>
      <c r="F50" s="44" t="str">
        <f>CONCATENATE($S$2&amp;": "&amp;VLOOKUP($B49,$N$3:$U$23,6,0))</f>
        <v>Text col: White</v>
      </c>
      <c r="G50" s="44" t="str">
        <f>CONCATENATE($T$2&amp;": "&amp;VLOOKUP($B49,$N$3:$U$23,7,0))</f>
        <v>BG col: Teal</v>
      </c>
      <c r="H50" s="131" t="str">
        <f>CONCATENATE($U$2&amp;": "&amp;VLOOKUP($B49,$N$3:$U$23,8,0))</f>
        <v>Just: Left</v>
      </c>
      <c r="I50" s="206"/>
      <c r="J50" s="14"/>
      <c r="K50" s="254" t="s">
        <v>100</v>
      </c>
      <c r="L50" s="254"/>
      <c r="M50" s="2"/>
      <c r="N50" s="13"/>
      <c r="O50" s="13"/>
      <c r="P50" s="13"/>
      <c r="Q50" s="13"/>
      <c r="R50" s="13"/>
      <c r="S50" s="13"/>
      <c r="T50"/>
      <c r="U50"/>
    </row>
    <row r="51" spans="1:21" s="14" customFormat="1" hidden="1" x14ac:dyDescent="0.25">
      <c r="A51" s="107" t="s">
        <v>93</v>
      </c>
      <c r="B51" s="234" t="s">
        <v>109</v>
      </c>
      <c r="C51" s="234"/>
      <c r="D51" s="234"/>
      <c r="E51" s="234"/>
      <c r="F51" s="234"/>
      <c r="G51" s="234"/>
      <c r="H51" s="92"/>
      <c r="I51" s="204"/>
      <c r="J51" s="233"/>
      <c r="K51" s="254" t="s">
        <v>100</v>
      </c>
      <c r="L51" s="254"/>
      <c r="M51" s="2"/>
      <c r="N51" s="54"/>
      <c r="O51" s="65"/>
      <c r="P51" s="65"/>
      <c r="Q51" s="65"/>
      <c r="R51" s="65"/>
      <c r="S51" s="54"/>
    </row>
    <row r="52" spans="1:21" s="14" customFormat="1" hidden="1" x14ac:dyDescent="0.25">
      <c r="A52" s="107" t="s">
        <v>94</v>
      </c>
      <c r="B52" s="234"/>
      <c r="C52" s="234"/>
      <c r="D52" s="234"/>
      <c r="E52" s="234"/>
      <c r="F52" s="234"/>
      <c r="G52" s="234"/>
      <c r="H52" s="92"/>
      <c r="I52" s="204"/>
      <c r="K52" s="254" t="s">
        <v>100</v>
      </c>
      <c r="L52" s="254"/>
      <c r="M52" s="2"/>
    </row>
    <row r="53" spans="1:21" s="14" customFormat="1" hidden="1" x14ac:dyDescent="0.25">
      <c r="A53" s="108" t="s">
        <v>96</v>
      </c>
      <c r="B53" s="238" t="str">
        <f ca="1">CONCATENATE("Calculated on: ",TEXT(TODAY(),"dd-mmm-yy"))</f>
        <v>Calculated on: 20-May-21</v>
      </c>
      <c r="C53" s="71"/>
      <c r="D53" s="71"/>
      <c r="E53" s="71"/>
      <c r="F53" s="71"/>
      <c r="G53" s="71"/>
      <c r="H53" s="92"/>
      <c r="I53" s="204"/>
      <c r="K53" s="254" t="s">
        <v>397</v>
      </c>
      <c r="L53" s="254"/>
      <c r="M53" s="2"/>
    </row>
    <row r="54" spans="1:21" s="14" customFormat="1" hidden="1" x14ac:dyDescent="0.25">
      <c r="A54" s="108" t="s">
        <v>92</v>
      </c>
      <c r="B54" s="347" t="s">
        <v>451</v>
      </c>
      <c r="C54" s="347"/>
      <c r="D54" s="347"/>
      <c r="E54" s="347"/>
      <c r="F54" s="347"/>
      <c r="G54" s="347"/>
      <c r="H54" s="92"/>
      <c r="I54" s="204"/>
      <c r="K54" s="254" t="s">
        <v>397</v>
      </c>
      <c r="L54" s="254"/>
      <c r="M54" s="2"/>
    </row>
    <row r="55" spans="1:21" s="14" customFormat="1" hidden="1" x14ac:dyDescent="0.25">
      <c r="A55" s="108" t="s">
        <v>227</v>
      </c>
      <c r="B55" s="234" t="s">
        <v>100</v>
      </c>
      <c r="C55" s="234"/>
      <c r="D55" s="234"/>
      <c r="E55" s="234"/>
      <c r="F55" s="234"/>
      <c r="G55" s="234"/>
      <c r="H55" s="92"/>
      <c r="I55" s="204"/>
      <c r="K55" s="254" t="s">
        <v>100</v>
      </c>
      <c r="L55" s="254"/>
      <c r="M55" s="2"/>
      <c r="T55" s="233"/>
      <c r="U55" s="233"/>
    </row>
    <row r="56" spans="1:21" s="14" customFormat="1" hidden="1" x14ac:dyDescent="0.25">
      <c r="A56" s="108" t="s">
        <v>228</v>
      </c>
      <c r="B56" s="234" t="s">
        <v>100</v>
      </c>
      <c r="C56" s="234"/>
      <c r="D56" s="234"/>
      <c r="E56" s="234"/>
      <c r="F56" s="234"/>
      <c r="G56" s="234"/>
      <c r="H56" s="92"/>
      <c r="I56" s="204"/>
      <c r="K56" s="254" t="s">
        <v>100</v>
      </c>
      <c r="L56" s="254"/>
      <c r="M56" s="2"/>
      <c r="N56" s="233"/>
      <c r="O56" s="233"/>
      <c r="P56" s="233"/>
      <c r="Q56" s="233"/>
      <c r="R56" s="233"/>
      <c r="S56" s="233"/>
    </row>
    <row r="57" spans="1:21" s="14" customFormat="1" hidden="1" x14ac:dyDescent="0.25">
      <c r="A57" s="108" t="s">
        <v>229</v>
      </c>
      <c r="B57" s="234" t="s">
        <v>100</v>
      </c>
      <c r="C57" s="234"/>
      <c r="D57" s="234"/>
      <c r="E57" s="234"/>
      <c r="F57" s="234"/>
      <c r="G57" s="234"/>
      <c r="H57" s="92"/>
      <c r="I57" s="204"/>
      <c r="K57" s="254" t="s">
        <v>100</v>
      </c>
      <c r="L57" s="254"/>
      <c r="M57" s="2"/>
    </row>
    <row r="58" spans="1:21" s="14" customFormat="1" hidden="1" x14ac:dyDescent="0.25">
      <c r="A58" s="108" t="s">
        <v>230</v>
      </c>
      <c r="B58" s="36" t="s">
        <v>100</v>
      </c>
      <c r="C58" s="234"/>
      <c r="D58" s="234"/>
      <c r="E58" s="234"/>
      <c r="F58" s="234"/>
      <c r="G58" s="234"/>
      <c r="H58" s="92"/>
      <c r="I58" s="204"/>
      <c r="K58" s="254" t="s">
        <v>100</v>
      </c>
      <c r="L58" s="254"/>
      <c r="M58" s="2"/>
    </row>
    <row r="59" spans="1:21" customFormat="1" ht="28.2" hidden="1" x14ac:dyDescent="0.3">
      <c r="A59" s="109" t="s">
        <v>231</v>
      </c>
      <c r="B59" s="234" t="str">
        <f>IF(B49=$N$4,"Yes","No")</f>
        <v>No</v>
      </c>
      <c r="C59" s="234"/>
      <c r="D59" s="234"/>
      <c r="E59" s="234"/>
      <c r="F59" s="234"/>
      <c r="G59" s="234"/>
      <c r="H59" s="133"/>
      <c r="I59" s="203"/>
      <c r="J59" s="14"/>
      <c r="K59" s="254" t="s">
        <v>100</v>
      </c>
      <c r="L59" s="254"/>
      <c r="M59" s="2"/>
      <c r="N59" s="14"/>
      <c r="O59" s="14"/>
      <c r="P59" s="14"/>
      <c r="Q59" s="14"/>
      <c r="R59" s="14"/>
      <c r="S59" s="14"/>
      <c r="T59" s="14"/>
      <c r="U59" s="14"/>
    </row>
    <row r="60" spans="1:21" s="14" customFormat="1" ht="15" hidden="1" customHeight="1" x14ac:dyDescent="0.25">
      <c r="A60" s="107" t="s">
        <v>102</v>
      </c>
      <c r="B60" s="347" t="s">
        <v>451</v>
      </c>
      <c r="C60" s="347"/>
      <c r="D60" s="347"/>
      <c r="E60" s="347"/>
      <c r="F60" s="347"/>
      <c r="G60" s="347"/>
      <c r="H60" s="92"/>
      <c r="I60" s="204"/>
      <c r="J60" s="53"/>
      <c r="K60" s="254" t="s">
        <v>100</v>
      </c>
      <c r="L60" s="254"/>
      <c r="M60" s="2"/>
    </row>
    <row r="61" spans="1:21" s="14" customFormat="1" hidden="1" x14ac:dyDescent="0.25">
      <c r="A61" s="110"/>
      <c r="B61" s="234"/>
      <c r="C61" s="234"/>
      <c r="D61" s="234"/>
      <c r="E61" s="234"/>
      <c r="F61" s="234"/>
      <c r="G61" s="234"/>
      <c r="H61" s="92"/>
      <c r="I61" s="204"/>
      <c r="K61" s="254" t="s">
        <v>100</v>
      </c>
      <c r="L61" s="254"/>
      <c r="M61" s="2"/>
    </row>
    <row r="62" spans="1:21" ht="14.4" hidden="1" thickBot="1" x14ac:dyDescent="0.3">
      <c r="A62" s="111" t="s">
        <v>272</v>
      </c>
      <c r="B62" s="102" t="s">
        <v>148</v>
      </c>
      <c r="C62" s="101"/>
      <c r="D62" s="101"/>
      <c r="E62" s="101"/>
      <c r="F62" s="101"/>
      <c r="G62" s="101"/>
      <c r="H62" s="101"/>
      <c r="K62" s="254" t="s">
        <v>100</v>
      </c>
      <c r="L62" s="254"/>
      <c r="M62" s="2"/>
      <c r="N62" s="14"/>
      <c r="O62" s="14"/>
      <c r="R62" s="14"/>
      <c r="S62" s="14"/>
      <c r="T62" s="14"/>
      <c r="U62" s="14"/>
    </row>
    <row r="63" spans="1:21" s="14" customFormat="1" hidden="1" x14ac:dyDescent="0.25">
      <c r="A63" s="107" t="s">
        <v>92</v>
      </c>
      <c r="B63" s="64" t="s">
        <v>146</v>
      </c>
      <c r="C63" s="64"/>
      <c r="D63" s="64"/>
      <c r="E63" s="64"/>
      <c r="F63" s="64"/>
      <c r="G63" s="64"/>
      <c r="H63" s="92"/>
      <c r="I63" s="204"/>
      <c r="J63" s="7"/>
      <c r="K63" s="254" t="s">
        <v>100</v>
      </c>
      <c r="L63" s="254"/>
      <c r="M63" s="2"/>
    </row>
    <row r="64" spans="1:21" s="51" customFormat="1" ht="28.2" hidden="1" x14ac:dyDescent="0.3">
      <c r="A64" s="106"/>
      <c r="B64" s="44" t="str">
        <f>CONCATENATE($O$2&amp;": "&amp;VLOOKUP($B63,$N$3:$U$23,2,0))</f>
        <v>Font: Arial</v>
      </c>
      <c r="C64" s="44" t="str">
        <f>CONCATENATE($P$2&amp;": "&amp;VLOOKUP($B63,$N$3:$U$23,3,0))</f>
        <v>T-face: Normal</v>
      </c>
      <c r="D64" s="44" t="str">
        <f>CONCATENATE($Q$2&amp;": "&amp;VLOOKUP($B63,$N$3:$U$23,4,0))</f>
        <v>Font size: 11</v>
      </c>
      <c r="E64" s="44" t="str">
        <f>CONCATENATE($R$2&amp;": "&amp;VLOOKUP($B63,$N$3:$U$23,5,0))</f>
        <v>Row height: 24.75</v>
      </c>
      <c r="F64" s="44" t="str">
        <f>CONCATENATE($S$2&amp;": "&amp;VLOOKUP($B63,$N$3:$U$23,6,0))</f>
        <v>Text col: Black</v>
      </c>
      <c r="G64" s="44" t="str">
        <f>CONCATENATE($T$2&amp;": "&amp;VLOOKUP($B63,$N$3:$U$23,7,0))</f>
        <v>BG col: White</v>
      </c>
      <c r="H64" s="131" t="str">
        <f>CONCATENATE($U$2&amp;": "&amp;VLOOKUP($B63,$N$3:$U$23,8,0))</f>
        <v>Just: Left</v>
      </c>
      <c r="I64" s="206"/>
      <c r="J64" s="14"/>
      <c r="K64" s="254" t="s">
        <v>100</v>
      </c>
      <c r="L64" s="254"/>
      <c r="M64" s="2"/>
      <c r="N64" s="13"/>
      <c r="O64" s="13"/>
      <c r="P64" s="13"/>
      <c r="Q64" s="13"/>
      <c r="R64" s="13"/>
      <c r="S64" s="13"/>
      <c r="T64"/>
      <c r="U64"/>
    </row>
    <row r="65" spans="1:21" s="14" customFormat="1" hidden="1" x14ac:dyDescent="0.25">
      <c r="A65" s="107" t="s">
        <v>93</v>
      </c>
      <c r="B65" s="64" t="s">
        <v>109</v>
      </c>
      <c r="C65" s="64"/>
      <c r="D65" s="64"/>
      <c r="E65" s="64"/>
      <c r="F65" s="64"/>
      <c r="G65" s="64"/>
      <c r="H65" s="92"/>
      <c r="I65" s="204"/>
      <c r="J65" s="51"/>
      <c r="K65" s="254" t="s">
        <v>100</v>
      </c>
      <c r="L65" s="254"/>
      <c r="M65" s="2"/>
      <c r="N65" s="54"/>
      <c r="O65" s="65"/>
      <c r="P65" s="65"/>
      <c r="Q65" s="65"/>
      <c r="R65" s="65"/>
      <c r="S65" s="54"/>
    </row>
    <row r="66" spans="1:21" s="14" customFormat="1" hidden="1" x14ac:dyDescent="0.25">
      <c r="A66" s="107" t="s">
        <v>94</v>
      </c>
      <c r="B66" s="64"/>
      <c r="C66" s="64"/>
      <c r="D66" s="64"/>
      <c r="E66" s="64"/>
      <c r="F66" s="64"/>
      <c r="G66" s="64"/>
      <c r="H66" s="92"/>
      <c r="I66" s="204"/>
      <c r="K66" s="254" t="s">
        <v>100</v>
      </c>
      <c r="L66" s="254"/>
      <c r="M66" s="2"/>
      <c r="T66" s="7"/>
      <c r="U66" s="7"/>
    </row>
    <row r="67" spans="1:21" s="14" customFormat="1" hidden="1" x14ac:dyDescent="0.25">
      <c r="A67" s="108" t="s">
        <v>96</v>
      </c>
      <c r="B67" s="64" t="s">
        <v>110</v>
      </c>
      <c r="C67" s="64"/>
      <c r="D67" s="64"/>
      <c r="E67" s="64"/>
      <c r="F67" s="64"/>
      <c r="G67" s="64"/>
      <c r="H67" s="92"/>
      <c r="I67" s="204"/>
      <c r="K67" s="254" t="s">
        <v>100</v>
      </c>
      <c r="L67" s="254"/>
      <c r="M67" s="2"/>
      <c r="N67" s="7"/>
      <c r="O67" s="7"/>
      <c r="R67" s="7"/>
      <c r="S67" s="7"/>
      <c r="T67" s="7"/>
      <c r="U67" s="7"/>
    </row>
    <row r="68" spans="1:21" s="14" customFormat="1" hidden="1" x14ac:dyDescent="0.25">
      <c r="A68" s="108" t="s">
        <v>92</v>
      </c>
      <c r="B68" s="347" t="s">
        <v>108</v>
      </c>
      <c r="C68" s="347"/>
      <c r="D68" s="347"/>
      <c r="E68" s="347"/>
      <c r="F68" s="347"/>
      <c r="G68" s="347"/>
      <c r="H68" s="92"/>
      <c r="I68" s="204"/>
      <c r="K68" s="254" t="s">
        <v>100</v>
      </c>
      <c r="L68" s="254"/>
      <c r="M68" s="2"/>
      <c r="N68" s="7"/>
      <c r="O68" s="7"/>
      <c r="R68" s="7"/>
      <c r="S68" s="7"/>
    </row>
    <row r="69" spans="1:21" s="14" customFormat="1" hidden="1" x14ac:dyDescent="0.25">
      <c r="A69" s="108" t="s">
        <v>227</v>
      </c>
      <c r="B69" s="64" t="s">
        <v>100</v>
      </c>
      <c r="C69" s="64"/>
      <c r="D69" s="64"/>
      <c r="E69" s="64"/>
      <c r="F69" s="64"/>
      <c r="G69" s="64"/>
      <c r="H69" s="92"/>
      <c r="I69" s="204"/>
      <c r="K69" s="254" t="s">
        <v>100</v>
      </c>
      <c r="L69" s="254"/>
      <c r="M69" s="2"/>
      <c r="T69" s="51"/>
      <c r="U69" s="51"/>
    </row>
    <row r="70" spans="1:21" s="14" customFormat="1" hidden="1" x14ac:dyDescent="0.25">
      <c r="A70" s="108" t="s">
        <v>228</v>
      </c>
      <c r="B70" s="64" t="s">
        <v>100</v>
      </c>
      <c r="C70" s="64"/>
      <c r="D70" s="64"/>
      <c r="E70" s="64"/>
      <c r="F70" s="64"/>
      <c r="G70" s="64"/>
      <c r="H70" s="92"/>
      <c r="I70" s="204"/>
      <c r="K70" s="254" t="s">
        <v>100</v>
      </c>
      <c r="L70" s="254"/>
      <c r="M70" s="2"/>
      <c r="N70" s="51"/>
      <c r="O70" s="51"/>
      <c r="P70" s="51"/>
      <c r="Q70" s="51"/>
      <c r="R70" s="51"/>
      <c r="S70" s="51"/>
    </row>
    <row r="71" spans="1:21" s="14" customFormat="1" hidden="1" x14ac:dyDescent="0.25">
      <c r="A71" s="108" t="s">
        <v>229</v>
      </c>
      <c r="B71" s="64" t="s">
        <v>100</v>
      </c>
      <c r="C71" s="64"/>
      <c r="D71" s="64"/>
      <c r="E71" s="64"/>
      <c r="F71" s="64"/>
      <c r="G71" s="64"/>
      <c r="H71" s="92"/>
      <c r="I71" s="204"/>
      <c r="K71" s="254" t="s">
        <v>100</v>
      </c>
      <c r="L71" s="254"/>
      <c r="M71" s="2"/>
    </row>
    <row r="72" spans="1:21" s="14" customFormat="1" hidden="1" x14ac:dyDescent="0.25">
      <c r="A72" s="108" t="s">
        <v>230</v>
      </c>
      <c r="B72" s="36" t="s">
        <v>100</v>
      </c>
      <c r="C72" s="64"/>
      <c r="D72" s="64"/>
      <c r="E72" s="64"/>
      <c r="F72" s="64"/>
      <c r="G72" s="64"/>
      <c r="H72" s="92"/>
      <c r="I72" s="204"/>
      <c r="K72" s="254" t="s">
        <v>100</v>
      </c>
      <c r="L72" s="254"/>
      <c r="M72" s="2"/>
    </row>
    <row r="73" spans="1:21" customFormat="1" ht="28.2" hidden="1" x14ac:dyDescent="0.3">
      <c r="A73" s="109" t="s">
        <v>231</v>
      </c>
      <c r="B73" s="64" t="str">
        <f>IF(B63=$N$4,"Yes","No")</f>
        <v>No</v>
      </c>
      <c r="C73" s="64"/>
      <c r="D73" s="64"/>
      <c r="E73" s="64"/>
      <c r="F73" s="64"/>
      <c r="G73" s="64"/>
      <c r="H73" s="133"/>
      <c r="I73" s="203"/>
      <c r="J73" s="14"/>
      <c r="K73" s="254" t="s">
        <v>100</v>
      </c>
      <c r="L73" s="254"/>
      <c r="M73" s="2"/>
      <c r="N73" s="14"/>
      <c r="O73" s="14"/>
      <c r="P73" s="14"/>
      <c r="Q73" s="14"/>
      <c r="R73" s="14"/>
      <c r="S73" s="14"/>
      <c r="T73" s="14"/>
      <c r="U73" s="14"/>
    </row>
    <row r="74" spans="1:21" s="14" customFormat="1" hidden="1" x14ac:dyDescent="0.25">
      <c r="A74" s="107" t="s">
        <v>102</v>
      </c>
      <c r="B74" s="347" t="s">
        <v>111</v>
      </c>
      <c r="C74" s="347"/>
      <c r="D74" s="347"/>
      <c r="E74" s="347"/>
      <c r="F74" s="347"/>
      <c r="G74" s="347"/>
      <c r="H74" s="92"/>
      <c r="I74" s="204"/>
      <c r="J74" s="53"/>
      <c r="K74" s="254" t="s">
        <v>100</v>
      </c>
      <c r="L74" s="254"/>
      <c r="M74" s="2"/>
    </row>
    <row r="75" spans="1:21" s="14" customFormat="1" hidden="1" x14ac:dyDescent="0.25">
      <c r="A75" s="110"/>
      <c r="B75" s="64"/>
      <c r="C75" s="64"/>
      <c r="D75" s="64"/>
      <c r="E75" s="64"/>
      <c r="F75" s="64"/>
      <c r="G75" s="64"/>
      <c r="H75" s="92"/>
      <c r="I75" s="204"/>
      <c r="K75" s="254" t="s">
        <v>100</v>
      </c>
      <c r="L75" s="254"/>
      <c r="M75" s="2"/>
    </row>
    <row r="76" spans="1:21" s="14" customFormat="1" ht="14.4" hidden="1" thickBot="1" x14ac:dyDescent="0.3">
      <c r="A76" s="111" t="s">
        <v>273</v>
      </c>
      <c r="B76" s="102" t="s">
        <v>112</v>
      </c>
      <c r="C76" s="101"/>
      <c r="D76" s="101"/>
      <c r="E76" s="101"/>
      <c r="F76" s="101"/>
      <c r="G76" s="101"/>
      <c r="H76" s="101"/>
      <c r="I76" s="204"/>
      <c r="K76" s="254" t="s">
        <v>100</v>
      </c>
      <c r="L76" s="254"/>
      <c r="M76" s="2"/>
    </row>
    <row r="77" spans="1:21" s="14" customFormat="1" hidden="1" x14ac:dyDescent="0.25">
      <c r="A77" s="107" t="s">
        <v>92</v>
      </c>
      <c r="B77" s="64" t="s">
        <v>149</v>
      </c>
      <c r="C77" s="64"/>
      <c r="D77" s="64"/>
      <c r="E77" s="64"/>
      <c r="F77" s="64"/>
      <c r="G77" s="64"/>
      <c r="H77" s="92"/>
      <c r="I77" s="204"/>
      <c r="K77" s="254" t="s">
        <v>100</v>
      </c>
      <c r="L77" s="254"/>
      <c r="M77" s="2"/>
    </row>
    <row r="78" spans="1:21" s="51" customFormat="1" ht="14.4" hidden="1" x14ac:dyDescent="0.3">
      <c r="A78" s="106"/>
      <c r="B78" s="44" t="str">
        <f>CONCATENATE($O$2&amp;": "&amp;VLOOKUP($B77,$N$3:$U$23,2,0))</f>
        <v>Font: Arial</v>
      </c>
      <c r="C78" s="44" t="str">
        <f>CONCATENATE($P$2&amp;": "&amp;VLOOKUP($B77,$N$3:$U$23,3,0))</f>
        <v>T-face: Normal</v>
      </c>
      <c r="D78" s="44" t="str">
        <f>CONCATENATE($Q$2&amp;": "&amp;VLOOKUP($B77,$N$3:$U$23,4,0))</f>
        <v>Font size: 11</v>
      </c>
      <c r="E78" s="44" t="str">
        <f>CONCATENATE($R$2&amp;": "&amp;VLOOKUP($B77,$N$3:$U$23,5,0))</f>
        <v>Row height: 15</v>
      </c>
      <c r="F78" s="44" t="str">
        <f>CONCATENATE($S$2&amp;": "&amp;VLOOKUP($B77,$N$3:$U$23,6,0))</f>
        <v>Text col: Black</v>
      </c>
      <c r="G78" s="44" t="str">
        <f>CONCATENATE($T$2&amp;": "&amp;VLOOKUP($B77,$N$3:$U$23,7,0))</f>
        <v>BG col: White</v>
      </c>
      <c r="H78" s="131" t="str">
        <f>CONCATENATE($U$2&amp;": "&amp;VLOOKUP($B77,$N$3:$U$23,8,0))</f>
        <v>Just: Left</v>
      </c>
      <c r="I78" s="206"/>
      <c r="J78" s="14"/>
      <c r="K78" s="254" t="s">
        <v>100</v>
      </c>
      <c r="L78" s="254"/>
      <c r="M78" s="2"/>
      <c r="N78" s="14"/>
      <c r="O78" s="14"/>
      <c r="P78" s="14"/>
      <c r="Q78" s="14"/>
      <c r="R78" s="14"/>
      <c r="S78" s="14"/>
      <c r="T78"/>
      <c r="U78"/>
    </row>
    <row r="79" spans="1:21" s="14" customFormat="1" hidden="1" x14ac:dyDescent="0.25">
      <c r="A79" s="107" t="s">
        <v>93</v>
      </c>
      <c r="B79" s="64" t="s">
        <v>109</v>
      </c>
      <c r="C79" s="64"/>
      <c r="D79" s="64"/>
      <c r="E79" s="64"/>
      <c r="F79" s="64"/>
      <c r="G79" s="64"/>
      <c r="H79" s="92"/>
      <c r="I79" s="204"/>
      <c r="J79" s="51"/>
      <c r="K79" s="254" t="s">
        <v>100</v>
      </c>
      <c r="L79" s="254"/>
      <c r="M79" s="2"/>
      <c r="N79" s="54"/>
      <c r="O79" s="65"/>
      <c r="P79" s="65"/>
      <c r="Q79" s="65"/>
      <c r="R79" s="65"/>
      <c r="S79" s="54"/>
    </row>
    <row r="80" spans="1:21" s="14" customFormat="1" hidden="1" x14ac:dyDescent="0.25">
      <c r="A80" s="107" t="s">
        <v>94</v>
      </c>
      <c r="B80" s="64"/>
      <c r="C80" s="64"/>
      <c r="D80" s="64"/>
      <c r="E80" s="64"/>
      <c r="F80" s="64"/>
      <c r="G80" s="64"/>
      <c r="H80" s="92"/>
      <c r="I80" s="204"/>
      <c r="K80" s="254" t="s">
        <v>100</v>
      </c>
      <c r="L80" s="254"/>
      <c r="M80" s="2"/>
    </row>
    <row r="81" spans="1:21" s="14" customFormat="1" hidden="1" x14ac:dyDescent="0.25">
      <c r="A81" s="108" t="s">
        <v>96</v>
      </c>
      <c r="B81" s="64" t="s">
        <v>110</v>
      </c>
      <c r="C81" s="64"/>
      <c r="D81" s="64"/>
      <c r="E81" s="64"/>
      <c r="F81" s="64"/>
      <c r="G81" s="64"/>
      <c r="H81" s="92"/>
      <c r="I81" s="204"/>
      <c r="K81" s="254" t="s">
        <v>100</v>
      </c>
      <c r="L81" s="254"/>
      <c r="M81" s="2"/>
    </row>
    <row r="82" spans="1:21" s="14" customFormat="1" hidden="1" x14ac:dyDescent="0.25">
      <c r="A82" s="108" t="s">
        <v>92</v>
      </c>
      <c r="B82" s="347" t="s">
        <v>108</v>
      </c>
      <c r="C82" s="347"/>
      <c r="D82" s="347"/>
      <c r="E82" s="347"/>
      <c r="F82" s="347"/>
      <c r="G82" s="347"/>
      <c r="H82" s="92"/>
      <c r="I82" s="204"/>
      <c r="K82" s="254" t="s">
        <v>100</v>
      </c>
      <c r="L82" s="254"/>
      <c r="M82" s="2"/>
    </row>
    <row r="83" spans="1:21" s="14" customFormat="1" hidden="1" x14ac:dyDescent="0.25">
      <c r="A83" s="108" t="s">
        <v>227</v>
      </c>
      <c r="B83" s="64" t="s">
        <v>100</v>
      </c>
      <c r="C83" s="64"/>
      <c r="D83" s="64"/>
      <c r="E83" s="64"/>
      <c r="F83" s="64"/>
      <c r="G83" s="64"/>
      <c r="H83" s="92"/>
      <c r="I83" s="204"/>
      <c r="K83" s="254" t="s">
        <v>100</v>
      </c>
      <c r="L83" s="254"/>
      <c r="M83" s="2"/>
      <c r="T83" s="51"/>
      <c r="U83" s="51"/>
    </row>
    <row r="84" spans="1:21" s="14" customFormat="1" hidden="1" x14ac:dyDescent="0.25">
      <c r="A84" s="108" t="s">
        <v>228</v>
      </c>
      <c r="B84" s="64" t="s">
        <v>100</v>
      </c>
      <c r="C84" s="64"/>
      <c r="D84" s="64"/>
      <c r="E84" s="64"/>
      <c r="F84" s="64"/>
      <c r="G84" s="64"/>
      <c r="H84" s="92"/>
      <c r="I84" s="204"/>
      <c r="K84" s="254" t="s">
        <v>100</v>
      </c>
      <c r="L84" s="254"/>
      <c r="M84" s="2"/>
      <c r="N84" s="51"/>
      <c r="O84" s="51"/>
      <c r="P84" s="51"/>
      <c r="Q84" s="51"/>
      <c r="R84" s="51"/>
      <c r="S84" s="51"/>
    </row>
    <row r="85" spans="1:21" s="14" customFormat="1" hidden="1" x14ac:dyDescent="0.25">
      <c r="A85" s="108" t="s">
        <v>229</v>
      </c>
      <c r="B85" s="64" t="s">
        <v>100</v>
      </c>
      <c r="C85" s="64"/>
      <c r="D85" s="64"/>
      <c r="E85" s="64"/>
      <c r="F85" s="64"/>
      <c r="G85" s="64"/>
      <c r="H85" s="92"/>
      <c r="I85" s="204"/>
      <c r="K85" s="254" t="s">
        <v>100</v>
      </c>
      <c r="L85" s="254"/>
      <c r="M85" s="2"/>
    </row>
    <row r="86" spans="1:21" s="14" customFormat="1" hidden="1" x14ac:dyDescent="0.25">
      <c r="A86" s="108" t="s">
        <v>230</v>
      </c>
      <c r="B86" s="36" t="s">
        <v>100</v>
      </c>
      <c r="C86" s="64"/>
      <c r="D86" s="64"/>
      <c r="E86" s="64"/>
      <c r="F86" s="64"/>
      <c r="G86" s="64"/>
      <c r="H86" s="92"/>
      <c r="I86" s="204"/>
      <c r="K86" s="254" t="s">
        <v>100</v>
      </c>
      <c r="L86" s="254"/>
      <c r="M86" s="2"/>
    </row>
    <row r="87" spans="1:21" customFormat="1" ht="28.2" hidden="1" x14ac:dyDescent="0.3">
      <c r="A87" s="109" t="s">
        <v>231</v>
      </c>
      <c r="B87" s="64" t="str">
        <f>IF(B77=$N$4,"Yes","No")</f>
        <v>No</v>
      </c>
      <c r="C87" s="64"/>
      <c r="D87" s="64"/>
      <c r="E87" s="64"/>
      <c r="F87" s="64"/>
      <c r="G87" s="64"/>
      <c r="H87" s="133"/>
      <c r="I87" s="203"/>
      <c r="J87" s="14"/>
      <c r="K87" s="254" t="s">
        <v>100</v>
      </c>
      <c r="L87" s="254"/>
      <c r="M87" s="2"/>
      <c r="N87" s="14"/>
      <c r="O87" s="14"/>
      <c r="P87" s="14"/>
      <c r="Q87" s="14"/>
      <c r="R87" s="14"/>
      <c r="S87" s="14"/>
      <c r="T87" s="14"/>
      <c r="U87" s="14"/>
    </row>
    <row r="88" spans="1:21" s="14" customFormat="1" hidden="1" x14ac:dyDescent="0.25">
      <c r="A88" s="107" t="s">
        <v>102</v>
      </c>
      <c r="B88" s="347" t="s">
        <v>111</v>
      </c>
      <c r="C88" s="347"/>
      <c r="D88" s="347"/>
      <c r="E88" s="347"/>
      <c r="F88" s="347"/>
      <c r="G88" s="347"/>
      <c r="H88" s="92"/>
      <c r="I88" s="204"/>
      <c r="J88" s="53"/>
      <c r="K88" s="254" t="s">
        <v>100</v>
      </c>
      <c r="L88" s="254"/>
      <c r="M88" s="2"/>
    </row>
    <row r="89" spans="1:21" s="14" customFormat="1" hidden="1" x14ac:dyDescent="0.25">
      <c r="A89" s="110"/>
      <c r="B89" s="64"/>
      <c r="C89" s="64"/>
      <c r="D89" s="64"/>
      <c r="E89" s="64"/>
      <c r="F89" s="64"/>
      <c r="G89" s="64"/>
      <c r="H89" s="92"/>
      <c r="I89" s="204"/>
      <c r="K89" s="254" t="s">
        <v>100</v>
      </c>
      <c r="L89" s="254"/>
      <c r="M89" s="2"/>
    </row>
    <row r="90" spans="1:21" s="14" customFormat="1" ht="14.4" hidden="1" thickBot="1" x14ac:dyDescent="0.3">
      <c r="A90" s="111" t="s">
        <v>274</v>
      </c>
      <c r="B90" s="102" t="s">
        <v>112</v>
      </c>
      <c r="C90" s="101"/>
      <c r="D90" s="101"/>
      <c r="E90" s="101"/>
      <c r="F90" s="101"/>
      <c r="G90" s="101"/>
      <c r="H90" s="101"/>
      <c r="I90" s="204"/>
      <c r="K90" s="254" t="s">
        <v>100</v>
      </c>
      <c r="L90" s="254"/>
      <c r="M90" s="2"/>
    </row>
    <row r="91" spans="1:21" s="14" customFormat="1" hidden="1" x14ac:dyDescent="0.25">
      <c r="A91" s="107" t="s">
        <v>92</v>
      </c>
      <c r="B91" s="64" t="s">
        <v>149</v>
      </c>
      <c r="C91" s="64"/>
      <c r="D91" s="64"/>
      <c r="E91" s="64"/>
      <c r="F91" s="64"/>
      <c r="G91" s="64"/>
      <c r="H91" s="92"/>
      <c r="I91" s="204"/>
      <c r="K91" s="254" t="s">
        <v>100</v>
      </c>
      <c r="L91" s="254"/>
      <c r="M91" s="2"/>
    </row>
    <row r="92" spans="1:21" s="14" customFormat="1" ht="14.4" hidden="1" x14ac:dyDescent="0.3">
      <c r="A92" s="107"/>
      <c r="B92" s="52" t="str">
        <f>CONCATENATE($O$2&amp;": "&amp;VLOOKUP($B91,$N$3:$U$23,2,0))</f>
        <v>Font: Arial</v>
      </c>
      <c r="C92" s="52" t="str">
        <f>CONCATENATE($P$2&amp;": "&amp;VLOOKUP($B91,$N$3:$U$23,3,0))</f>
        <v>T-face: Normal</v>
      </c>
      <c r="D92" s="52" t="str">
        <f>CONCATENATE($Q$2&amp;": "&amp;VLOOKUP($B91,$N$3:$U$23,4,0))</f>
        <v>Font size: 11</v>
      </c>
      <c r="E92" s="52" t="str">
        <f>CONCATENATE($R$2&amp;": "&amp;VLOOKUP($B91,$N$3:$U$23,5,0))</f>
        <v>Row height: 15</v>
      </c>
      <c r="F92" s="52" t="str">
        <f>CONCATENATE($S$2&amp;": "&amp;VLOOKUP($B91,$N$3:$U$23,6,0))</f>
        <v>Text col: Black</v>
      </c>
      <c r="G92" s="52" t="str">
        <f>CONCATENATE($T$2&amp;": "&amp;VLOOKUP($B91,$N$3:$U$23,7,0))</f>
        <v>BG col: White</v>
      </c>
      <c r="H92" s="134" t="str">
        <f>CONCATENATE($U$2&amp;": "&amp;VLOOKUP($B91,$N$3:$U$23,8,0))</f>
        <v>Just: Left</v>
      </c>
      <c r="I92" s="204"/>
      <c r="K92" s="254" t="s">
        <v>100</v>
      </c>
      <c r="L92" s="254"/>
      <c r="M92" s="2"/>
      <c r="T92"/>
      <c r="U92"/>
    </row>
    <row r="93" spans="1:21" s="14" customFormat="1" hidden="1" x14ac:dyDescent="0.25">
      <c r="A93" s="107" t="s">
        <v>93</v>
      </c>
      <c r="B93" s="64" t="s">
        <v>109</v>
      </c>
      <c r="C93" s="64"/>
      <c r="D93" s="64"/>
      <c r="E93" s="64"/>
      <c r="F93" s="64"/>
      <c r="G93" s="64"/>
      <c r="H93" s="92"/>
      <c r="I93" s="204"/>
      <c r="K93" s="254" t="s">
        <v>100</v>
      </c>
      <c r="L93" s="254"/>
      <c r="M93" s="2"/>
      <c r="N93" s="54"/>
      <c r="O93" s="65"/>
      <c r="P93" s="65"/>
      <c r="Q93" s="65"/>
      <c r="R93" s="65"/>
      <c r="S93" s="54"/>
    </row>
    <row r="94" spans="1:21" s="14" customFormat="1" hidden="1" x14ac:dyDescent="0.25">
      <c r="A94" s="107" t="s">
        <v>94</v>
      </c>
      <c r="B94" s="64"/>
      <c r="C94" s="64"/>
      <c r="D94" s="64"/>
      <c r="E94" s="64"/>
      <c r="F94" s="64"/>
      <c r="G94" s="64"/>
      <c r="H94" s="92"/>
      <c r="I94" s="204"/>
      <c r="K94" s="254" t="s">
        <v>100</v>
      </c>
      <c r="L94" s="254"/>
      <c r="M94" s="2"/>
    </row>
    <row r="95" spans="1:21" s="14" customFormat="1" hidden="1" x14ac:dyDescent="0.25">
      <c r="A95" s="108" t="s">
        <v>96</v>
      </c>
      <c r="B95" s="64" t="s">
        <v>110</v>
      </c>
      <c r="C95" s="64"/>
      <c r="D95" s="64"/>
      <c r="E95" s="64"/>
      <c r="F95" s="64"/>
      <c r="G95" s="64"/>
      <c r="H95" s="92"/>
      <c r="I95" s="204"/>
      <c r="K95" s="254" t="s">
        <v>100</v>
      </c>
      <c r="L95" s="254"/>
      <c r="M95" s="2"/>
    </row>
    <row r="96" spans="1:21" s="14" customFormat="1" hidden="1" x14ac:dyDescent="0.25">
      <c r="A96" s="108" t="s">
        <v>92</v>
      </c>
      <c r="B96" s="347" t="s">
        <v>108</v>
      </c>
      <c r="C96" s="347"/>
      <c r="D96" s="347"/>
      <c r="E96" s="347"/>
      <c r="F96" s="347"/>
      <c r="G96" s="347"/>
      <c r="H96" s="92"/>
      <c r="I96" s="204"/>
      <c r="K96" s="254" t="s">
        <v>100</v>
      </c>
      <c r="L96" s="254"/>
      <c r="M96" s="2"/>
    </row>
    <row r="97" spans="1:21" s="14" customFormat="1" hidden="1" x14ac:dyDescent="0.25">
      <c r="A97" s="108" t="s">
        <v>227</v>
      </c>
      <c r="B97" s="64" t="s">
        <v>100</v>
      </c>
      <c r="C97" s="64"/>
      <c r="D97" s="64"/>
      <c r="E97" s="64"/>
      <c r="F97" s="64"/>
      <c r="G97" s="64"/>
      <c r="H97" s="92"/>
      <c r="I97" s="204"/>
      <c r="K97" s="254" t="s">
        <v>100</v>
      </c>
      <c r="L97" s="254"/>
      <c r="M97" s="2"/>
    </row>
    <row r="98" spans="1:21" s="14" customFormat="1" hidden="1" x14ac:dyDescent="0.25">
      <c r="A98" s="108" t="s">
        <v>228</v>
      </c>
      <c r="B98" s="64" t="s">
        <v>100</v>
      </c>
      <c r="C98" s="64"/>
      <c r="D98" s="64"/>
      <c r="E98" s="64"/>
      <c r="F98" s="64"/>
      <c r="G98" s="64"/>
      <c r="H98" s="92"/>
      <c r="I98" s="204"/>
      <c r="K98" s="254" t="s">
        <v>100</v>
      </c>
      <c r="L98" s="254"/>
      <c r="M98" s="2"/>
    </row>
    <row r="99" spans="1:21" s="14" customFormat="1" hidden="1" x14ac:dyDescent="0.25">
      <c r="A99" s="108" t="s">
        <v>229</v>
      </c>
      <c r="B99" s="64" t="s">
        <v>100</v>
      </c>
      <c r="C99" s="64"/>
      <c r="D99" s="64"/>
      <c r="E99" s="64"/>
      <c r="F99" s="64"/>
      <c r="G99" s="64"/>
      <c r="H99" s="92"/>
      <c r="I99" s="204"/>
      <c r="K99" s="254" t="s">
        <v>100</v>
      </c>
      <c r="L99" s="254"/>
      <c r="M99" s="2"/>
    </row>
    <row r="100" spans="1:21" s="14" customFormat="1" hidden="1" x14ac:dyDescent="0.25">
      <c r="A100" s="108" t="s">
        <v>230</v>
      </c>
      <c r="B100" s="36" t="s">
        <v>100</v>
      </c>
      <c r="C100" s="64"/>
      <c r="D100" s="64"/>
      <c r="E100" s="64"/>
      <c r="F100" s="64"/>
      <c r="G100" s="64"/>
      <c r="H100" s="92"/>
      <c r="I100" s="204"/>
      <c r="K100" s="254" t="s">
        <v>100</v>
      </c>
      <c r="L100" s="254"/>
      <c r="M100" s="2"/>
    </row>
    <row r="101" spans="1:21" customFormat="1" ht="28.2" hidden="1" x14ac:dyDescent="0.3">
      <c r="A101" s="109" t="s">
        <v>231</v>
      </c>
      <c r="B101" s="64" t="str">
        <f>IF(B91=$N$4,"Yes","No")</f>
        <v>No</v>
      </c>
      <c r="C101" s="64"/>
      <c r="D101" s="64"/>
      <c r="E101" s="64"/>
      <c r="F101" s="64"/>
      <c r="G101" s="64"/>
      <c r="H101" s="133"/>
      <c r="I101" s="203"/>
      <c r="J101" s="14"/>
      <c r="K101" s="254" t="s">
        <v>100</v>
      </c>
      <c r="L101" s="254"/>
      <c r="M101" s="2"/>
      <c r="N101" s="14"/>
      <c r="O101" s="14"/>
      <c r="P101" s="14"/>
      <c r="Q101" s="14"/>
      <c r="R101" s="14"/>
      <c r="S101" s="14"/>
      <c r="T101" s="14"/>
      <c r="U101" s="14"/>
    </row>
    <row r="102" spans="1:21" s="14" customFormat="1" hidden="1" x14ac:dyDescent="0.25">
      <c r="A102" s="107" t="s">
        <v>102</v>
      </c>
      <c r="B102" s="347" t="s">
        <v>111</v>
      </c>
      <c r="C102" s="347"/>
      <c r="D102" s="347"/>
      <c r="E102" s="347"/>
      <c r="F102" s="347"/>
      <c r="G102" s="347"/>
      <c r="H102" s="92"/>
      <c r="I102" s="204"/>
      <c r="J102" s="53"/>
      <c r="K102" s="254" t="s">
        <v>100</v>
      </c>
      <c r="L102" s="254"/>
      <c r="M102" s="2"/>
    </row>
    <row r="103" spans="1:21" s="14" customFormat="1" hidden="1" x14ac:dyDescent="0.25">
      <c r="A103" s="110"/>
      <c r="B103" s="64"/>
      <c r="C103" s="64"/>
      <c r="D103" s="64"/>
      <c r="E103" s="64"/>
      <c r="F103" s="64"/>
      <c r="G103" s="64"/>
      <c r="H103" s="92"/>
      <c r="I103" s="204"/>
      <c r="K103" s="254" t="s">
        <v>100</v>
      </c>
      <c r="L103" s="254"/>
      <c r="M103" s="2"/>
    </row>
    <row r="104" spans="1:21" s="14" customFormat="1" ht="14.4" hidden="1" thickBot="1" x14ac:dyDescent="0.3">
      <c r="A104" s="111" t="s">
        <v>275</v>
      </c>
      <c r="B104" s="102" t="s">
        <v>434</v>
      </c>
      <c r="C104" s="101"/>
      <c r="D104" s="101"/>
      <c r="E104" s="101"/>
      <c r="F104" s="101"/>
      <c r="G104" s="101"/>
      <c r="H104" s="101"/>
      <c r="I104" s="204"/>
      <c r="K104" s="254" t="s">
        <v>100</v>
      </c>
      <c r="L104" s="254"/>
      <c r="M104" s="2"/>
    </row>
    <row r="105" spans="1:21" s="14" customFormat="1" hidden="1" x14ac:dyDescent="0.25">
      <c r="A105" s="107" t="s">
        <v>92</v>
      </c>
      <c r="B105" s="64" t="s">
        <v>146</v>
      </c>
      <c r="C105" s="64"/>
      <c r="D105" s="64"/>
      <c r="E105" s="64"/>
      <c r="F105" s="64"/>
      <c r="G105" s="64"/>
      <c r="H105" s="92"/>
      <c r="I105" s="204"/>
      <c r="K105" s="254" t="s">
        <v>100</v>
      </c>
      <c r="L105" s="254"/>
      <c r="M105" s="2"/>
    </row>
    <row r="106" spans="1:21" s="51" customFormat="1" ht="28.2" hidden="1" x14ac:dyDescent="0.3">
      <c r="A106" s="106"/>
      <c r="B106" s="44" t="str">
        <f>CONCATENATE($O$2&amp;": "&amp;VLOOKUP($B105,$N$3:$U$23,2,0))</f>
        <v>Font: Arial</v>
      </c>
      <c r="C106" s="44" t="str">
        <f>CONCATENATE($P$2&amp;": "&amp;VLOOKUP($B105,$N$3:$U$23,3,0))</f>
        <v>T-face: Normal</v>
      </c>
      <c r="D106" s="44" t="str">
        <f>CONCATENATE($Q$2&amp;": "&amp;VLOOKUP($B105,$N$3:$U$23,4,0))</f>
        <v>Font size: 11</v>
      </c>
      <c r="E106" s="44" t="str">
        <f>CONCATENATE($R$2&amp;": "&amp;VLOOKUP($B105,$N$3:$U$23,5,0))</f>
        <v>Row height: 24.75</v>
      </c>
      <c r="F106" s="44" t="str">
        <f>CONCATENATE($S$2&amp;": "&amp;VLOOKUP($B105,$N$3:$U$23,6,0))</f>
        <v>Text col: Black</v>
      </c>
      <c r="G106" s="44" t="str">
        <f>CONCATENATE($T$2&amp;": "&amp;VLOOKUP($B105,$N$3:$U$23,7,0))</f>
        <v>BG col: White</v>
      </c>
      <c r="H106" s="131" t="str">
        <f>CONCATENATE($U$2&amp;": "&amp;VLOOKUP($B105,$N$3:$U$23,8,0))</f>
        <v>Just: Left</v>
      </c>
      <c r="I106" s="206"/>
      <c r="J106" s="14"/>
      <c r="K106" s="254" t="s">
        <v>100</v>
      </c>
      <c r="L106" s="254"/>
      <c r="M106" s="2"/>
      <c r="N106" s="14"/>
      <c r="O106" s="14"/>
      <c r="P106" s="14"/>
      <c r="Q106" s="14"/>
      <c r="R106" s="14"/>
      <c r="S106" s="14"/>
      <c r="T106"/>
      <c r="U106"/>
    </row>
    <row r="107" spans="1:21" s="14" customFormat="1" hidden="1" x14ac:dyDescent="0.25">
      <c r="A107" s="107" t="s">
        <v>93</v>
      </c>
      <c r="B107" s="64" t="s">
        <v>109</v>
      </c>
      <c r="C107" s="64"/>
      <c r="D107" s="64"/>
      <c r="E107" s="64"/>
      <c r="F107" s="64"/>
      <c r="G107" s="64"/>
      <c r="H107" s="92"/>
      <c r="I107" s="204"/>
      <c r="J107" s="51"/>
      <c r="K107" s="254" t="s">
        <v>100</v>
      </c>
      <c r="L107" s="254"/>
      <c r="M107" s="2"/>
      <c r="N107" s="54"/>
      <c r="O107" s="65"/>
      <c r="P107" s="65"/>
      <c r="Q107" s="65"/>
      <c r="R107" s="65"/>
      <c r="S107" s="54"/>
    </row>
    <row r="108" spans="1:21" s="14" customFormat="1" hidden="1" x14ac:dyDescent="0.25">
      <c r="A108" s="107" t="s">
        <v>94</v>
      </c>
      <c r="B108" s="64"/>
      <c r="C108" s="64"/>
      <c r="D108" s="64"/>
      <c r="E108" s="64"/>
      <c r="F108" s="64"/>
      <c r="G108" s="64"/>
      <c r="H108" s="92"/>
      <c r="I108" s="204"/>
      <c r="K108" s="254" t="s">
        <v>100</v>
      </c>
      <c r="L108" s="254"/>
      <c r="M108" s="2"/>
    </row>
    <row r="109" spans="1:21" s="14" customFormat="1" hidden="1" x14ac:dyDescent="0.25">
      <c r="A109" s="108" t="s">
        <v>96</v>
      </c>
      <c r="B109" s="64" t="s">
        <v>110</v>
      </c>
      <c r="C109" s="64"/>
      <c r="D109" s="64"/>
      <c r="E109" s="64"/>
      <c r="F109" s="64"/>
      <c r="G109" s="64"/>
      <c r="H109" s="92"/>
      <c r="I109" s="204"/>
      <c r="K109" s="254" t="s">
        <v>100</v>
      </c>
      <c r="L109" s="254"/>
      <c r="M109" s="2"/>
    </row>
    <row r="110" spans="1:21" s="14" customFormat="1" hidden="1" x14ac:dyDescent="0.25">
      <c r="A110" s="108" t="s">
        <v>92</v>
      </c>
      <c r="B110" s="347" t="s">
        <v>108</v>
      </c>
      <c r="C110" s="347"/>
      <c r="D110" s="347"/>
      <c r="E110" s="347"/>
      <c r="F110" s="347"/>
      <c r="G110" s="347"/>
      <c r="H110" s="92"/>
      <c r="I110" s="204"/>
      <c r="K110" s="254" t="s">
        <v>100</v>
      </c>
      <c r="L110" s="254"/>
      <c r="M110" s="2"/>
    </row>
    <row r="111" spans="1:21" s="14" customFormat="1" hidden="1" x14ac:dyDescent="0.25">
      <c r="A111" s="108" t="s">
        <v>227</v>
      </c>
      <c r="B111" s="64" t="s">
        <v>100</v>
      </c>
      <c r="C111" s="64"/>
      <c r="D111" s="64"/>
      <c r="E111" s="64"/>
      <c r="F111" s="64"/>
      <c r="G111" s="64"/>
      <c r="H111" s="92"/>
      <c r="I111" s="204"/>
      <c r="K111" s="254" t="s">
        <v>100</v>
      </c>
      <c r="L111" s="254"/>
      <c r="M111" s="2"/>
      <c r="T111" s="51"/>
      <c r="U111" s="51"/>
    </row>
    <row r="112" spans="1:21" s="14" customFormat="1" hidden="1" x14ac:dyDescent="0.25">
      <c r="A112" s="108" t="s">
        <v>228</v>
      </c>
      <c r="B112" s="64" t="s">
        <v>100</v>
      </c>
      <c r="C112" s="64"/>
      <c r="D112" s="64"/>
      <c r="E112" s="64"/>
      <c r="F112" s="64"/>
      <c r="G112" s="64"/>
      <c r="H112" s="92"/>
      <c r="I112" s="204"/>
      <c r="K112" s="254" t="s">
        <v>100</v>
      </c>
      <c r="L112" s="254"/>
      <c r="M112" s="2"/>
      <c r="N112" s="51"/>
      <c r="O112" s="51"/>
      <c r="P112" s="51"/>
      <c r="Q112" s="51"/>
      <c r="R112" s="51"/>
      <c r="S112" s="51"/>
    </row>
    <row r="113" spans="1:21" s="14" customFormat="1" hidden="1" x14ac:dyDescent="0.25">
      <c r="A113" s="108" t="s">
        <v>229</v>
      </c>
      <c r="B113" s="64" t="s">
        <v>100</v>
      </c>
      <c r="C113" s="64"/>
      <c r="D113" s="64"/>
      <c r="E113" s="64"/>
      <c r="F113" s="64"/>
      <c r="G113" s="64"/>
      <c r="H113" s="92"/>
      <c r="I113" s="204"/>
      <c r="K113" s="254" t="s">
        <v>100</v>
      </c>
      <c r="L113" s="254"/>
      <c r="M113" s="2"/>
    </row>
    <row r="114" spans="1:21" s="14" customFormat="1" hidden="1" x14ac:dyDescent="0.25">
      <c r="A114" s="108" t="s">
        <v>230</v>
      </c>
      <c r="B114" s="36" t="s">
        <v>100</v>
      </c>
      <c r="C114" s="64"/>
      <c r="D114" s="64"/>
      <c r="E114" s="64"/>
      <c r="F114" s="64"/>
      <c r="G114" s="64"/>
      <c r="H114" s="92"/>
      <c r="I114" s="204"/>
      <c r="K114" s="254" t="s">
        <v>100</v>
      </c>
      <c r="L114" s="254"/>
      <c r="M114" s="2"/>
    </row>
    <row r="115" spans="1:21" customFormat="1" ht="28.2" hidden="1" x14ac:dyDescent="0.3">
      <c r="A115" s="109" t="s">
        <v>231</v>
      </c>
      <c r="B115" s="64" t="str">
        <f>IF(B105=$N$4,"Yes","No")</f>
        <v>No</v>
      </c>
      <c r="C115" s="64"/>
      <c r="D115" s="64"/>
      <c r="E115" s="64"/>
      <c r="F115" s="64"/>
      <c r="G115" s="64"/>
      <c r="H115" s="133"/>
      <c r="I115" s="203"/>
      <c r="J115" s="14"/>
      <c r="K115" s="254" t="s">
        <v>100</v>
      </c>
      <c r="L115" s="254"/>
      <c r="M115" s="2"/>
      <c r="N115" s="14"/>
      <c r="O115" s="14"/>
      <c r="P115" s="14"/>
      <c r="Q115" s="14"/>
      <c r="R115" s="14"/>
      <c r="S115" s="14"/>
      <c r="T115" s="14"/>
      <c r="U115" s="14"/>
    </row>
    <row r="116" spans="1:21" s="14" customFormat="1" hidden="1" x14ac:dyDescent="0.25">
      <c r="A116" s="107" t="s">
        <v>102</v>
      </c>
      <c r="B116" s="347" t="s">
        <v>111</v>
      </c>
      <c r="C116" s="347"/>
      <c r="D116" s="347"/>
      <c r="E116" s="347"/>
      <c r="F116" s="347"/>
      <c r="G116" s="347"/>
      <c r="H116" s="92"/>
      <c r="I116" s="204"/>
      <c r="J116" s="53"/>
      <c r="K116" s="254" t="s">
        <v>100</v>
      </c>
      <c r="L116" s="254"/>
      <c r="M116" s="2"/>
    </row>
    <row r="117" spans="1:21" s="14" customFormat="1" hidden="1" x14ac:dyDescent="0.25">
      <c r="A117" s="110"/>
      <c r="B117" s="64"/>
      <c r="C117" s="64"/>
      <c r="D117" s="64"/>
      <c r="E117" s="64"/>
      <c r="F117" s="64"/>
      <c r="G117" s="64"/>
      <c r="H117" s="92"/>
      <c r="I117" s="204"/>
      <c r="K117" s="254" t="s">
        <v>100</v>
      </c>
      <c r="L117" s="254"/>
      <c r="M117" s="2"/>
    </row>
    <row r="118" spans="1:21" s="14" customFormat="1" ht="14.4" hidden="1" thickBot="1" x14ac:dyDescent="0.3">
      <c r="A118" s="111" t="s">
        <v>276</v>
      </c>
      <c r="B118" s="102" t="s">
        <v>113</v>
      </c>
      <c r="C118" s="101"/>
      <c r="D118" s="101"/>
      <c r="E118" s="101"/>
      <c r="F118" s="101"/>
      <c r="G118" s="101"/>
      <c r="H118" s="101"/>
      <c r="I118" s="204"/>
      <c r="K118" s="254" t="s">
        <v>100</v>
      </c>
      <c r="L118" s="254"/>
      <c r="M118" s="2"/>
    </row>
    <row r="119" spans="1:21" s="14" customFormat="1" hidden="1" x14ac:dyDescent="0.25">
      <c r="A119" s="107" t="s">
        <v>92</v>
      </c>
      <c r="B119" s="64" t="s">
        <v>114</v>
      </c>
      <c r="C119" s="64"/>
      <c r="D119" s="64"/>
      <c r="E119" s="64"/>
      <c r="F119" s="64"/>
      <c r="G119" s="64"/>
      <c r="H119" s="92"/>
      <c r="I119" s="204"/>
      <c r="K119" s="254" t="s">
        <v>100</v>
      </c>
      <c r="L119" s="254"/>
      <c r="M119" s="2"/>
    </row>
    <row r="120" spans="1:21" s="14" customFormat="1" ht="14.4" hidden="1" x14ac:dyDescent="0.3">
      <c r="A120" s="107"/>
      <c r="B120" s="52" t="str">
        <f>CONCATENATE($O$2&amp;": "&amp;VLOOKUP($B119,$N$3:$U$23,2,0))</f>
        <v>Font: Arial</v>
      </c>
      <c r="C120" s="52" t="str">
        <f>CONCATENATE($P$2&amp;": "&amp;VLOOKUP($B119,$N$3:$U$23,3,0))</f>
        <v>T-face: Underlined</v>
      </c>
      <c r="D120" s="52" t="str">
        <f>CONCATENATE($Q$2&amp;": "&amp;VLOOKUP($B119,$N$3:$U$23,4,0))</f>
        <v>Font size: 11</v>
      </c>
      <c r="E120" s="52" t="str">
        <f>CONCATENATE($R$2&amp;": "&amp;VLOOKUP($B119,$N$3:$U$23,5,0))</f>
        <v>Row height: 15</v>
      </c>
      <c r="F120" s="52" t="str">
        <f>CONCATENATE($S$2&amp;": "&amp;VLOOKUP($B119,$N$3:$U$23,6,0))</f>
        <v>Text col: Blue</v>
      </c>
      <c r="G120" s="52" t="str">
        <f>CONCATENATE($T$2&amp;": "&amp;VLOOKUP($B119,$N$3:$U$23,7,0))</f>
        <v>BG col: White</v>
      </c>
      <c r="H120" s="134" t="str">
        <f>CONCATENATE($U$2&amp;": "&amp;VLOOKUP($B119,$N$3:$U$23,8,0))</f>
        <v>Just: Left</v>
      </c>
      <c r="I120" s="204"/>
      <c r="K120" s="254" t="s">
        <v>100</v>
      </c>
      <c r="L120" s="254"/>
      <c r="M120" s="2"/>
      <c r="T120"/>
      <c r="U120"/>
    </row>
    <row r="121" spans="1:21" s="14" customFormat="1" hidden="1" x14ac:dyDescent="0.25">
      <c r="A121" s="107" t="s">
        <v>93</v>
      </c>
      <c r="B121" s="15" t="s">
        <v>436</v>
      </c>
      <c r="C121" s="64"/>
      <c r="D121" s="64"/>
      <c r="E121" s="64"/>
      <c r="F121" s="64"/>
      <c r="G121" s="64"/>
      <c r="H121" s="92"/>
      <c r="I121" s="204"/>
      <c r="K121" s="254" t="s">
        <v>100</v>
      </c>
      <c r="L121" s="254"/>
      <c r="M121" s="2"/>
      <c r="N121" s="54"/>
      <c r="O121" s="65"/>
      <c r="P121" s="65"/>
      <c r="Q121" s="65"/>
      <c r="R121" s="65"/>
      <c r="S121" s="54"/>
    </row>
    <row r="122" spans="1:21" s="14" customFormat="1" hidden="1" x14ac:dyDescent="0.25">
      <c r="A122" s="107" t="s">
        <v>94</v>
      </c>
      <c r="B122" s="64"/>
      <c r="C122" s="64"/>
      <c r="D122" s="64"/>
      <c r="E122" s="64"/>
      <c r="F122" s="64"/>
      <c r="G122" s="64"/>
      <c r="H122" s="92"/>
      <c r="I122" s="204"/>
      <c r="K122" s="254" t="s">
        <v>100</v>
      </c>
      <c r="L122" s="254"/>
      <c r="M122" s="2"/>
    </row>
    <row r="123" spans="1:21" s="14" customFormat="1" hidden="1" x14ac:dyDescent="0.25">
      <c r="A123" s="108" t="s">
        <v>96</v>
      </c>
      <c r="B123" s="64" t="s">
        <v>110</v>
      </c>
      <c r="C123" s="64"/>
      <c r="D123" s="64"/>
      <c r="E123" s="64"/>
      <c r="F123" s="64"/>
      <c r="G123" s="64"/>
      <c r="H123" s="92"/>
      <c r="I123" s="204"/>
      <c r="K123" s="254" t="s">
        <v>100</v>
      </c>
      <c r="L123" s="254"/>
      <c r="M123" s="2"/>
    </row>
    <row r="124" spans="1:21" s="14" customFormat="1" hidden="1" x14ac:dyDescent="0.25">
      <c r="A124" s="108" t="s">
        <v>92</v>
      </c>
      <c r="B124" s="347" t="s">
        <v>114</v>
      </c>
      <c r="C124" s="347"/>
      <c r="D124" s="347"/>
      <c r="E124" s="347"/>
      <c r="F124" s="347"/>
      <c r="G124" s="347"/>
      <c r="H124" s="92"/>
      <c r="I124" s="204"/>
      <c r="K124" s="254" t="s">
        <v>100</v>
      </c>
      <c r="L124" s="254"/>
      <c r="M124" s="2"/>
    </row>
    <row r="125" spans="1:21" s="14" customFormat="1" hidden="1" x14ac:dyDescent="0.25">
      <c r="A125" s="108" t="s">
        <v>227</v>
      </c>
      <c r="B125" s="64" t="s">
        <v>100</v>
      </c>
      <c r="C125" s="64"/>
      <c r="D125" s="64"/>
      <c r="E125" s="64"/>
      <c r="F125" s="64"/>
      <c r="G125" s="64"/>
      <c r="H125" s="92"/>
      <c r="I125" s="204"/>
      <c r="K125" s="254" t="s">
        <v>100</v>
      </c>
      <c r="L125" s="254"/>
      <c r="M125" s="2"/>
    </row>
    <row r="126" spans="1:21" s="14" customFormat="1" hidden="1" x14ac:dyDescent="0.25">
      <c r="A126" s="108" t="s">
        <v>228</v>
      </c>
      <c r="B126" s="64" t="s">
        <v>100</v>
      </c>
      <c r="C126" s="64"/>
      <c r="D126" s="64"/>
      <c r="E126" s="64"/>
      <c r="F126" s="64"/>
      <c r="G126" s="64"/>
      <c r="H126" s="92"/>
      <c r="I126" s="204"/>
      <c r="K126" s="254" t="s">
        <v>100</v>
      </c>
      <c r="L126" s="254"/>
      <c r="M126" s="2"/>
    </row>
    <row r="127" spans="1:21" s="14" customFormat="1" hidden="1" x14ac:dyDescent="0.25">
      <c r="A127" s="108" t="s">
        <v>229</v>
      </c>
      <c r="B127" s="64" t="s">
        <v>100</v>
      </c>
      <c r="C127" s="64"/>
      <c r="D127" s="64"/>
      <c r="E127" s="64"/>
      <c r="F127" s="64"/>
      <c r="G127" s="64"/>
      <c r="H127" s="92"/>
      <c r="I127" s="204"/>
      <c r="K127" s="254" t="s">
        <v>100</v>
      </c>
      <c r="L127" s="254"/>
      <c r="M127" s="2"/>
    </row>
    <row r="128" spans="1:21" s="14" customFormat="1" hidden="1" x14ac:dyDescent="0.25">
      <c r="A128" s="108" t="s">
        <v>230</v>
      </c>
      <c r="B128" s="36" t="s">
        <v>100</v>
      </c>
      <c r="C128" s="64"/>
      <c r="D128" s="64"/>
      <c r="E128" s="64"/>
      <c r="F128" s="64"/>
      <c r="G128" s="64"/>
      <c r="H128" s="92"/>
      <c r="I128" s="204"/>
      <c r="K128" s="254" t="s">
        <v>100</v>
      </c>
      <c r="L128" s="254"/>
      <c r="M128" s="2"/>
    </row>
    <row r="129" spans="1:21" customFormat="1" ht="28.2" hidden="1" x14ac:dyDescent="0.3">
      <c r="A129" s="109" t="s">
        <v>231</v>
      </c>
      <c r="B129" s="64" t="str">
        <f>IF(B119=$N$4,"Yes","No")</f>
        <v>No</v>
      </c>
      <c r="C129" s="64"/>
      <c r="D129" s="64"/>
      <c r="E129" s="64"/>
      <c r="F129" s="64"/>
      <c r="G129" s="64"/>
      <c r="H129" s="133"/>
      <c r="I129" s="203"/>
      <c r="J129" s="14"/>
      <c r="K129" s="254" t="s">
        <v>100</v>
      </c>
      <c r="L129" s="254"/>
      <c r="M129" s="2"/>
      <c r="N129" s="14"/>
      <c r="O129" s="14"/>
      <c r="P129" s="14"/>
      <c r="Q129" s="14"/>
      <c r="R129" s="14"/>
      <c r="S129" s="14"/>
      <c r="T129" s="14"/>
      <c r="U129" s="14"/>
    </row>
    <row r="130" spans="1:21" s="14" customFormat="1" hidden="1" x14ac:dyDescent="0.25">
      <c r="A130" s="107" t="s">
        <v>102</v>
      </c>
      <c r="B130" s="347" t="s">
        <v>435</v>
      </c>
      <c r="C130" s="347"/>
      <c r="D130" s="347"/>
      <c r="E130" s="347"/>
      <c r="F130" s="347"/>
      <c r="G130" s="347"/>
      <c r="H130" s="92"/>
      <c r="I130" s="204"/>
      <c r="J130" s="53"/>
      <c r="K130" s="254" t="s">
        <v>100</v>
      </c>
      <c r="L130" s="254"/>
      <c r="M130" s="2"/>
    </row>
    <row r="131" spans="1:21" s="14" customFormat="1" hidden="1" x14ac:dyDescent="0.25">
      <c r="A131" s="110"/>
      <c r="B131" s="64"/>
      <c r="C131" s="64"/>
      <c r="D131" s="64"/>
      <c r="E131" s="64"/>
      <c r="F131" s="64"/>
      <c r="G131" s="64"/>
      <c r="H131" s="92"/>
      <c r="I131" s="204"/>
      <c r="K131" s="254" t="s">
        <v>100</v>
      </c>
      <c r="L131" s="254"/>
      <c r="M131" s="2"/>
    </row>
    <row r="132" spans="1:21" s="14" customFormat="1" ht="14.4" hidden="1" thickBot="1" x14ac:dyDescent="0.3">
      <c r="A132" s="111" t="s">
        <v>277</v>
      </c>
      <c r="B132" s="102" t="s">
        <v>113</v>
      </c>
      <c r="C132" s="101"/>
      <c r="D132" s="101"/>
      <c r="E132" s="101"/>
      <c r="F132" s="101"/>
      <c r="G132" s="101"/>
      <c r="H132" s="101"/>
      <c r="I132" s="204"/>
      <c r="K132" s="254" t="s">
        <v>100</v>
      </c>
      <c r="L132" s="254"/>
      <c r="M132" s="2"/>
    </row>
    <row r="133" spans="1:21" s="14" customFormat="1" hidden="1" x14ac:dyDescent="0.25">
      <c r="A133" s="107" t="s">
        <v>92</v>
      </c>
      <c r="B133" s="64" t="s">
        <v>114</v>
      </c>
      <c r="C133" s="64"/>
      <c r="D133" s="64"/>
      <c r="E133" s="64"/>
      <c r="F133" s="64"/>
      <c r="G133" s="64"/>
      <c r="H133" s="92"/>
      <c r="I133" s="204"/>
      <c r="K133" s="254" t="s">
        <v>100</v>
      </c>
      <c r="L133" s="254"/>
      <c r="M133" s="2"/>
    </row>
    <row r="134" spans="1:21" s="51" customFormat="1" ht="28.2" hidden="1" x14ac:dyDescent="0.3">
      <c r="A134" s="106"/>
      <c r="B134" s="44" t="str">
        <f>CONCATENATE($O$2&amp;": "&amp;VLOOKUP($B133,$N$3:$U$23,2,0))</f>
        <v>Font: Arial</v>
      </c>
      <c r="C134" s="44" t="str">
        <f>CONCATENATE($P$2&amp;": "&amp;VLOOKUP($B133,$N$3:$U$23,3,0))</f>
        <v>T-face: Underlined</v>
      </c>
      <c r="D134" s="44" t="str">
        <f>CONCATENATE($Q$2&amp;": "&amp;VLOOKUP($B133,$N$3:$U$23,4,0))</f>
        <v>Font size: 11</v>
      </c>
      <c r="E134" s="44" t="str">
        <f>CONCATENATE($R$2&amp;": "&amp;VLOOKUP($B133,$N$3:$U$23,5,0))</f>
        <v>Row height: 15</v>
      </c>
      <c r="F134" s="44" t="str">
        <f>CONCATENATE($S$2&amp;": "&amp;VLOOKUP($B133,$N$3:$U$23,6,0))</f>
        <v>Text col: Blue</v>
      </c>
      <c r="G134" s="44" t="str">
        <f>CONCATENATE($T$2&amp;": "&amp;VLOOKUP($B133,$N$3:$U$23,7,0))</f>
        <v>BG col: White</v>
      </c>
      <c r="H134" s="131" t="str">
        <f>CONCATENATE($U$2&amp;": "&amp;VLOOKUP($B133,$N$3:$U$23,8,0))</f>
        <v>Just: Left</v>
      </c>
      <c r="I134" s="206"/>
      <c r="J134" s="14"/>
      <c r="K134" s="254" t="s">
        <v>100</v>
      </c>
      <c r="L134" s="254"/>
      <c r="M134" s="2"/>
      <c r="N134" s="14"/>
      <c r="O134" s="14"/>
      <c r="P134" s="14"/>
      <c r="Q134" s="14"/>
      <c r="R134" s="14"/>
      <c r="S134" s="14"/>
      <c r="T134"/>
      <c r="U134"/>
    </row>
    <row r="135" spans="1:21" s="14" customFormat="1" hidden="1" x14ac:dyDescent="0.25">
      <c r="A135" s="107" t="s">
        <v>93</v>
      </c>
      <c r="B135" s="64" t="s">
        <v>115</v>
      </c>
      <c r="C135" s="64"/>
      <c r="D135" s="64"/>
      <c r="E135" s="64"/>
      <c r="F135" s="64"/>
      <c r="G135" s="64"/>
      <c r="H135" s="92"/>
      <c r="I135" s="204"/>
      <c r="J135" s="51"/>
      <c r="K135" s="254" t="s">
        <v>100</v>
      </c>
      <c r="L135" s="254"/>
      <c r="M135" s="2"/>
      <c r="N135" s="54"/>
      <c r="O135" s="65"/>
      <c r="P135" s="65"/>
      <c r="Q135" s="65"/>
      <c r="R135" s="65"/>
      <c r="S135" s="54"/>
    </row>
    <row r="136" spans="1:21" s="14" customFormat="1" hidden="1" x14ac:dyDescent="0.25">
      <c r="A136" s="107" t="s">
        <v>94</v>
      </c>
      <c r="B136" s="64"/>
      <c r="C136" s="64"/>
      <c r="D136" s="64"/>
      <c r="E136" s="64"/>
      <c r="F136" s="64"/>
      <c r="G136" s="64"/>
      <c r="H136" s="92"/>
      <c r="I136" s="204"/>
      <c r="K136" s="254" t="s">
        <v>100</v>
      </c>
      <c r="L136" s="254"/>
      <c r="M136" s="2"/>
    </row>
    <row r="137" spans="1:21" s="14" customFormat="1" hidden="1" x14ac:dyDescent="0.25">
      <c r="A137" s="108" t="s">
        <v>96</v>
      </c>
      <c r="B137" s="64" t="s">
        <v>110</v>
      </c>
      <c r="C137" s="64"/>
      <c r="D137" s="64"/>
      <c r="E137" s="64"/>
      <c r="F137" s="64"/>
      <c r="G137" s="64"/>
      <c r="H137" s="92"/>
      <c r="I137" s="204"/>
      <c r="K137" s="254" t="s">
        <v>100</v>
      </c>
      <c r="L137" s="254"/>
      <c r="M137" s="2"/>
    </row>
    <row r="138" spans="1:21" s="14" customFormat="1" hidden="1" x14ac:dyDescent="0.25">
      <c r="A138" s="108" t="s">
        <v>92</v>
      </c>
      <c r="B138" s="347" t="s">
        <v>114</v>
      </c>
      <c r="C138" s="347"/>
      <c r="D138" s="347"/>
      <c r="E138" s="347"/>
      <c r="F138" s="347"/>
      <c r="G138" s="347"/>
      <c r="H138" s="92"/>
      <c r="I138" s="204"/>
      <c r="K138" s="254" t="s">
        <v>100</v>
      </c>
      <c r="L138" s="254"/>
      <c r="M138" s="2"/>
    </row>
    <row r="139" spans="1:21" s="14" customFormat="1" hidden="1" x14ac:dyDescent="0.25">
      <c r="A139" s="108" t="s">
        <v>227</v>
      </c>
      <c r="B139" s="64" t="s">
        <v>100</v>
      </c>
      <c r="C139" s="64"/>
      <c r="D139" s="64"/>
      <c r="E139" s="64"/>
      <c r="F139" s="64"/>
      <c r="G139" s="64"/>
      <c r="H139" s="92"/>
      <c r="I139" s="204"/>
      <c r="K139" s="254" t="s">
        <v>100</v>
      </c>
      <c r="L139" s="254"/>
      <c r="M139" s="2"/>
      <c r="T139" s="51"/>
      <c r="U139" s="51"/>
    </row>
    <row r="140" spans="1:21" s="14" customFormat="1" hidden="1" x14ac:dyDescent="0.25">
      <c r="A140" s="108" t="s">
        <v>228</v>
      </c>
      <c r="B140" s="64" t="s">
        <v>100</v>
      </c>
      <c r="C140" s="64"/>
      <c r="D140" s="64"/>
      <c r="E140" s="64"/>
      <c r="F140" s="64"/>
      <c r="G140" s="64"/>
      <c r="H140" s="92"/>
      <c r="I140" s="204"/>
      <c r="K140" s="254" t="s">
        <v>100</v>
      </c>
      <c r="L140" s="254"/>
      <c r="M140" s="2"/>
      <c r="N140" s="51"/>
      <c r="O140" s="51"/>
      <c r="P140" s="51"/>
      <c r="Q140" s="51"/>
      <c r="R140" s="51"/>
      <c r="S140" s="51"/>
    </row>
    <row r="141" spans="1:21" s="14" customFormat="1" hidden="1" x14ac:dyDescent="0.25">
      <c r="A141" s="108" t="s">
        <v>229</v>
      </c>
      <c r="B141" s="64" t="s">
        <v>100</v>
      </c>
      <c r="C141" s="64"/>
      <c r="D141" s="64"/>
      <c r="E141" s="64"/>
      <c r="F141" s="64"/>
      <c r="G141" s="64"/>
      <c r="H141" s="92"/>
      <c r="I141" s="204"/>
      <c r="K141" s="254" t="s">
        <v>100</v>
      </c>
      <c r="L141" s="254"/>
      <c r="M141" s="2"/>
    </row>
    <row r="142" spans="1:21" s="14" customFormat="1" hidden="1" x14ac:dyDescent="0.25">
      <c r="A142" s="108" t="s">
        <v>230</v>
      </c>
      <c r="B142" s="36" t="s">
        <v>100</v>
      </c>
      <c r="C142" s="64"/>
      <c r="D142" s="64"/>
      <c r="E142" s="64"/>
      <c r="F142" s="64"/>
      <c r="G142" s="64"/>
      <c r="H142" s="92"/>
      <c r="I142" s="204"/>
      <c r="K142" s="254" t="s">
        <v>100</v>
      </c>
      <c r="L142" s="254"/>
      <c r="M142" s="2"/>
    </row>
    <row r="143" spans="1:21" customFormat="1" ht="28.2" hidden="1" x14ac:dyDescent="0.3">
      <c r="A143" s="109" t="s">
        <v>231</v>
      </c>
      <c r="B143" s="64" t="str">
        <f>IF(B133=$N$4,"Yes","No")</f>
        <v>No</v>
      </c>
      <c r="C143" s="64"/>
      <c r="D143" s="64"/>
      <c r="E143" s="64"/>
      <c r="F143" s="64"/>
      <c r="G143" s="64"/>
      <c r="H143" s="133"/>
      <c r="I143" s="203"/>
      <c r="J143" s="14"/>
      <c r="K143" s="254" t="s">
        <v>100</v>
      </c>
      <c r="L143" s="254"/>
      <c r="M143" s="2"/>
      <c r="N143" s="14"/>
      <c r="O143" s="14"/>
      <c r="P143" s="14"/>
      <c r="Q143" s="14"/>
      <c r="R143" s="14"/>
      <c r="S143" s="14"/>
      <c r="T143" s="14"/>
      <c r="U143" s="14"/>
    </row>
    <row r="144" spans="1:21" s="14" customFormat="1" hidden="1" x14ac:dyDescent="0.25">
      <c r="A144" s="107" t="s">
        <v>102</v>
      </c>
      <c r="B144" s="347" t="s">
        <v>118</v>
      </c>
      <c r="C144" s="347"/>
      <c r="D144" s="347"/>
      <c r="E144" s="347"/>
      <c r="F144" s="347"/>
      <c r="G144" s="347"/>
      <c r="H144" s="92"/>
      <c r="I144" s="204"/>
      <c r="J144" s="53"/>
      <c r="K144" s="254" t="s">
        <v>100</v>
      </c>
      <c r="L144" s="254"/>
      <c r="M144" s="2"/>
    </row>
    <row r="145" spans="1:21" s="14" customFormat="1" hidden="1" x14ac:dyDescent="0.25">
      <c r="A145" s="110"/>
      <c r="B145" s="64"/>
      <c r="C145" s="64"/>
      <c r="D145" s="64"/>
      <c r="E145" s="64"/>
      <c r="F145" s="64"/>
      <c r="G145" s="64"/>
      <c r="H145" s="92"/>
      <c r="I145" s="204"/>
      <c r="K145" s="254" t="s">
        <v>100</v>
      </c>
      <c r="L145" s="254"/>
      <c r="M145" s="2"/>
    </row>
    <row r="146" spans="1:21" s="14" customFormat="1" ht="14.4" hidden="1" thickBot="1" x14ac:dyDescent="0.3">
      <c r="A146" s="111" t="s">
        <v>278</v>
      </c>
      <c r="B146" s="102" t="s">
        <v>113</v>
      </c>
      <c r="C146" s="101"/>
      <c r="D146" s="101"/>
      <c r="E146" s="101"/>
      <c r="F146" s="101"/>
      <c r="G146" s="101"/>
      <c r="H146" s="101"/>
      <c r="I146" s="204"/>
      <c r="K146" s="254" t="s">
        <v>100</v>
      </c>
      <c r="L146" s="254"/>
      <c r="M146" s="2"/>
    </row>
    <row r="147" spans="1:21" s="14" customFormat="1" hidden="1" x14ac:dyDescent="0.25">
      <c r="A147" s="107" t="s">
        <v>92</v>
      </c>
      <c r="B147" s="64" t="s">
        <v>114</v>
      </c>
      <c r="C147" s="64"/>
      <c r="D147" s="64"/>
      <c r="E147" s="64"/>
      <c r="F147" s="64"/>
      <c r="G147" s="64"/>
      <c r="H147" s="92"/>
      <c r="I147" s="204"/>
      <c r="K147" s="254" t="s">
        <v>100</v>
      </c>
      <c r="L147" s="254"/>
      <c r="M147" s="2"/>
    </row>
    <row r="148" spans="1:21" s="51" customFormat="1" ht="28.2" hidden="1" x14ac:dyDescent="0.3">
      <c r="A148" s="106"/>
      <c r="B148" s="44" t="str">
        <f>CONCATENATE($O$2&amp;": "&amp;VLOOKUP($B147,$N$3:$U$23,2,0))</f>
        <v>Font: Arial</v>
      </c>
      <c r="C148" s="44" t="str">
        <f>CONCATENATE($P$2&amp;": "&amp;VLOOKUP($B147,$N$3:$U$23,3,0))</f>
        <v>T-face: Underlined</v>
      </c>
      <c r="D148" s="44" t="str">
        <f>CONCATENATE($Q$2&amp;": "&amp;VLOOKUP($B147,$N$3:$U$23,4,0))</f>
        <v>Font size: 11</v>
      </c>
      <c r="E148" s="44" t="str">
        <f>CONCATENATE($R$2&amp;": "&amp;VLOOKUP($B147,$N$3:$U$23,5,0))</f>
        <v>Row height: 15</v>
      </c>
      <c r="F148" s="44" t="str">
        <f>CONCATENATE($S$2&amp;": "&amp;VLOOKUP($B147,$N$3:$U$23,6,0))</f>
        <v>Text col: Blue</v>
      </c>
      <c r="G148" s="44" t="str">
        <f>CONCATENATE($T$2&amp;": "&amp;VLOOKUP($B147,$N$3:$U$23,7,0))</f>
        <v>BG col: White</v>
      </c>
      <c r="H148" s="131" t="str">
        <f>CONCATENATE($U$2&amp;": "&amp;VLOOKUP($B147,$N$3:$U$23,8,0))</f>
        <v>Just: Left</v>
      </c>
      <c r="I148" s="206"/>
      <c r="J148" s="14"/>
      <c r="K148" s="254" t="s">
        <v>100</v>
      </c>
      <c r="L148" s="254"/>
      <c r="M148" s="2"/>
      <c r="N148" s="14"/>
      <c r="O148" s="14"/>
      <c r="P148" s="14"/>
      <c r="Q148" s="14"/>
      <c r="R148" s="14"/>
      <c r="S148" s="14"/>
      <c r="T148"/>
      <c r="U148"/>
    </row>
    <row r="149" spans="1:21" s="14" customFormat="1" hidden="1" x14ac:dyDescent="0.25">
      <c r="A149" s="107" t="s">
        <v>93</v>
      </c>
      <c r="B149" s="64" t="s">
        <v>116</v>
      </c>
      <c r="C149" s="64"/>
      <c r="D149" s="64"/>
      <c r="E149" s="64"/>
      <c r="F149" s="64"/>
      <c r="G149" s="64"/>
      <c r="H149" s="92"/>
      <c r="I149" s="204"/>
      <c r="J149" s="51"/>
      <c r="K149" s="254" t="s">
        <v>100</v>
      </c>
      <c r="L149" s="254"/>
      <c r="M149" s="2"/>
      <c r="N149" s="54"/>
      <c r="O149" s="65"/>
      <c r="P149" s="65"/>
      <c r="Q149" s="65"/>
      <c r="R149" s="65"/>
      <c r="S149" s="54"/>
    </row>
    <row r="150" spans="1:21" s="14" customFormat="1" hidden="1" x14ac:dyDescent="0.25">
      <c r="A150" s="107" t="s">
        <v>94</v>
      </c>
      <c r="B150" s="64"/>
      <c r="C150" s="64"/>
      <c r="D150" s="64"/>
      <c r="E150" s="64"/>
      <c r="F150" s="64"/>
      <c r="G150" s="64"/>
      <c r="H150" s="92"/>
      <c r="I150" s="204"/>
      <c r="K150" s="254" t="s">
        <v>100</v>
      </c>
      <c r="L150" s="254"/>
      <c r="M150" s="2"/>
    </row>
    <row r="151" spans="1:21" s="14" customFormat="1" hidden="1" x14ac:dyDescent="0.25">
      <c r="A151" s="108" t="s">
        <v>96</v>
      </c>
      <c r="B151" s="64" t="s">
        <v>110</v>
      </c>
      <c r="C151" s="64"/>
      <c r="D151" s="64"/>
      <c r="E151" s="64"/>
      <c r="F151" s="64"/>
      <c r="G151" s="64"/>
      <c r="H151" s="92"/>
      <c r="I151" s="204"/>
      <c r="K151" s="254" t="s">
        <v>100</v>
      </c>
      <c r="L151" s="254"/>
      <c r="M151" s="2"/>
    </row>
    <row r="152" spans="1:21" s="14" customFormat="1" hidden="1" x14ac:dyDescent="0.25">
      <c r="A152" s="108" t="s">
        <v>92</v>
      </c>
      <c r="B152" s="347" t="s">
        <v>114</v>
      </c>
      <c r="C152" s="347"/>
      <c r="D152" s="347"/>
      <c r="E152" s="347"/>
      <c r="F152" s="347"/>
      <c r="G152" s="347"/>
      <c r="H152" s="92"/>
      <c r="I152" s="204"/>
      <c r="K152" s="254" t="s">
        <v>100</v>
      </c>
      <c r="L152" s="254"/>
      <c r="M152" s="2"/>
    </row>
    <row r="153" spans="1:21" s="14" customFormat="1" hidden="1" x14ac:dyDescent="0.25">
      <c r="A153" s="108" t="s">
        <v>227</v>
      </c>
      <c r="B153" s="64" t="s">
        <v>100</v>
      </c>
      <c r="C153" s="64"/>
      <c r="D153" s="64"/>
      <c r="E153" s="64"/>
      <c r="F153" s="64"/>
      <c r="G153" s="64"/>
      <c r="H153" s="92"/>
      <c r="I153" s="204"/>
      <c r="K153" s="254" t="s">
        <v>100</v>
      </c>
      <c r="L153" s="254"/>
      <c r="M153" s="2"/>
      <c r="T153" s="51"/>
      <c r="U153" s="51"/>
    </row>
    <row r="154" spans="1:21" s="14" customFormat="1" hidden="1" x14ac:dyDescent="0.25">
      <c r="A154" s="108" t="s">
        <v>228</v>
      </c>
      <c r="B154" s="64" t="s">
        <v>100</v>
      </c>
      <c r="C154" s="64"/>
      <c r="D154" s="64"/>
      <c r="E154" s="64"/>
      <c r="F154" s="64"/>
      <c r="G154" s="64"/>
      <c r="H154" s="92"/>
      <c r="I154" s="204"/>
      <c r="K154" s="254" t="s">
        <v>100</v>
      </c>
      <c r="L154" s="254"/>
      <c r="M154" s="2"/>
      <c r="N154" s="51"/>
      <c r="O154" s="51"/>
      <c r="P154" s="51"/>
      <c r="Q154" s="51"/>
      <c r="R154" s="51"/>
      <c r="S154" s="51"/>
    </row>
    <row r="155" spans="1:21" s="14" customFormat="1" hidden="1" x14ac:dyDescent="0.25">
      <c r="A155" s="108" t="s">
        <v>229</v>
      </c>
      <c r="B155" s="64" t="s">
        <v>100</v>
      </c>
      <c r="C155" s="64"/>
      <c r="D155" s="64"/>
      <c r="E155" s="64"/>
      <c r="F155" s="64"/>
      <c r="G155" s="64"/>
      <c r="H155" s="92"/>
      <c r="I155" s="204"/>
      <c r="K155" s="254" t="s">
        <v>100</v>
      </c>
      <c r="L155" s="254"/>
      <c r="M155" s="2"/>
    </row>
    <row r="156" spans="1:21" s="14" customFormat="1" hidden="1" x14ac:dyDescent="0.25">
      <c r="A156" s="108" t="s">
        <v>230</v>
      </c>
      <c r="B156" s="36" t="s">
        <v>100</v>
      </c>
      <c r="C156" s="64"/>
      <c r="D156" s="64"/>
      <c r="E156" s="64"/>
      <c r="F156" s="64"/>
      <c r="G156" s="64"/>
      <c r="H156" s="92"/>
      <c r="I156" s="204"/>
      <c r="K156" s="254" t="s">
        <v>100</v>
      </c>
      <c r="L156" s="254"/>
      <c r="M156" s="2"/>
    </row>
    <row r="157" spans="1:21" customFormat="1" ht="28.2" hidden="1" x14ac:dyDescent="0.3">
      <c r="A157" s="109" t="s">
        <v>231</v>
      </c>
      <c r="B157" s="64" t="str">
        <f>IF(B147=$N$4,"Yes","No")</f>
        <v>No</v>
      </c>
      <c r="C157" s="64"/>
      <c r="D157" s="64"/>
      <c r="E157" s="64"/>
      <c r="F157" s="64"/>
      <c r="G157" s="64"/>
      <c r="H157" s="133"/>
      <c r="I157" s="203"/>
      <c r="J157" s="14"/>
      <c r="K157" s="254" t="s">
        <v>100</v>
      </c>
      <c r="L157" s="254"/>
      <c r="M157" s="2"/>
      <c r="N157" s="14"/>
      <c r="O157" s="14"/>
      <c r="P157" s="14"/>
      <c r="Q157" s="14"/>
      <c r="R157" s="14"/>
      <c r="S157" s="14"/>
      <c r="T157" s="14"/>
      <c r="U157" s="14"/>
    </row>
    <row r="158" spans="1:21" s="14" customFormat="1" hidden="1" x14ac:dyDescent="0.25">
      <c r="A158" s="107" t="s">
        <v>102</v>
      </c>
      <c r="B158" s="347" t="s">
        <v>119</v>
      </c>
      <c r="C158" s="347"/>
      <c r="D158" s="347"/>
      <c r="E158" s="347"/>
      <c r="F158" s="347"/>
      <c r="G158" s="347"/>
      <c r="H158" s="92"/>
      <c r="I158" s="204"/>
      <c r="J158" s="53"/>
      <c r="K158" s="254" t="s">
        <v>100</v>
      </c>
      <c r="L158" s="254"/>
      <c r="M158" s="2"/>
    </row>
    <row r="159" spans="1:21" s="14" customFormat="1" hidden="1" x14ac:dyDescent="0.25">
      <c r="A159" s="110"/>
      <c r="B159" s="64"/>
      <c r="C159" s="64"/>
      <c r="D159" s="64"/>
      <c r="E159" s="64"/>
      <c r="F159" s="64"/>
      <c r="G159" s="64"/>
      <c r="H159" s="92"/>
      <c r="I159" s="204"/>
      <c r="K159" s="254" t="s">
        <v>100</v>
      </c>
      <c r="L159" s="254"/>
      <c r="M159" s="2"/>
    </row>
    <row r="160" spans="1:21" s="14" customFormat="1" ht="14.4" hidden="1" thickBot="1" x14ac:dyDescent="0.3">
      <c r="A160" s="111" t="s">
        <v>279</v>
      </c>
      <c r="B160" s="102" t="s">
        <v>113</v>
      </c>
      <c r="C160" s="101"/>
      <c r="D160" s="101"/>
      <c r="E160" s="101"/>
      <c r="F160" s="101"/>
      <c r="G160" s="101"/>
      <c r="H160" s="101"/>
      <c r="I160" s="204"/>
      <c r="K160" s="254" t="s">
        <v>100</v>
      </c>
      <c r="L160" s="254"/>
      <c r="M160" s="2"/>
    </row>
    <row r="161" spans="1:21" s="14" customFormat="1" hidden="1" x14ac:dyDescent="0.25">
      <c r="A161" s="107" t="s">
        <v>92</v>
      </c>
      <c r="B161" s="64" t="s">
        <v>114</v>
      </c>
      <c r="C161" s="64"/>
      <c r="D161" s="64"/>
      <c r="E161" s="64"/>
      <c r="F161" s="64"/>
      <c r="G161" s="64"/>
      <c r="H161" s="92"/>
      <c r="I161" s="204"/>
      <c r="K161" s="254" t="s">
        <v>100</v>
      </c>
      <c r="L161" s="254"/>
      <c r="M161" s="2"/>
    </row>
    <row r="162" spans="1:21" s="51" customFormat="1" ht="28.2" hidden="1" x14ac:dyDescent="0.3">
      <c r="A162" s="106"/>
      <c r="B162" s="44" t="str">
        <f>CONCATENATE($O$2&amp;": "&amp;VLOOKUP($B161,$N$3:$U$23,2,0))</f>
        <v>Font: Arial</v>
      </c>
      <c r="C162" s="44" t="str">
        <f>CONCATENATE($P$2&amp;": "&amp;VLOOKUP($B161,$N$3:$U$23,3,0))</f>
        <v>T-face: Underlined</v>
      </c>
      <c r="D162" s="44" t="str">
        <f>CONCATENATE($Q$2&amp;": "&amp;VLOOKUP($B161,$N$3:$U$23,4,0))</f>
        <v>Font size: 11</v>
      </c>
      <c r="E162" s="44" t="str">
        <f>CONCATENATE($R$2&amp;": "&amp;VLOOKUP($B161,$N$3:$U$23,5,0))</f>
        <v>Row height: 15</v>
      </c>
      <c r="F162" s="44" t="str">
        <f>CONCATENATE($S$2&amp;": "&amp;VLOOKUP($B161,$N$3:$U$23,6,0))</f>
        <v>Text col: Blue</v>
      </c>
      <c r="G162" s="44" t="str">
        <f>CONCATENATE($T$2&amp;": "&amp;VLOOKUP($B161,$N$3:$U$23,7,0))</f>
        <v>BG col: White</v>
      </c>
      <c r="H162" s="131" t="str">
        <f>CONCATENATE($U$2&amp;": "&amp;VLOOKUP($B161,$N$3:$U$23,8,0))</f>
        <v>Just: Left</v>
      </c>
      <c r="I162" s="206"/>
      <c r="J162" s="14"/>
      <c r="K162" s="254" t="s">
        <v>100</v>
      </c>
      <c r="L162" s="254"/>
      <c r="M162" s="2"/>
      <c r="N162" s="14"/>
      <c r="O162" s="14"/>
      <c r="P162" s="14"/>
      <c r="Q162" s="14"/>
      <c r="R162" s="14"/>
      <c r="S162" s="14"/>
      <c r="T162"/>
      <c r="U162"/>
    </row>
    <row r="163" spans="1:21" s="14" customFormat="1" hidden="1" x14ac:dyDescent="0.25">
      <c r="A163" s="107" t="s">
        <v>93</v>
      </c>
      <c r="B163" s="64" t="s">
        <v>117</v>
      </c>
      <c r="C163" s="64"/>
      <c r="D163" s="64"/>
      <c r="E163" s="64"/>
      <c r="F163" s="64"/>
      <c r="G163" s="64"/>
      <c r="H163" s="92"/>
      <c r="I163" s="204"/>
      <c r="J163" s="51"/>
      <c r="K163" s="254" t="s">
        <v>100</v>
      </c>
      <c r="L163" s="254"/>
      <c r="M163" s="2"/>
      <c r="N163" s="54"/>
      <c r="O163" s="65"/>
      <c r="P163" s="65"/>
      <c r="Q163" s="65"/>
      <c r="R163" s="65"/>
      <c r="S163" s="54"/>
    </row>
    <row r="164" spans="1:21" s="14" customFormat="1" hidden="1" x14ac:dyDescent="0.25">
      <c r="A164" s="107" t="s">
        <v>94</v>
      </c>
      <c r="B164" s="64"/>
      <c r="C164" s="64"/>
      <c r="D164" s="64"/>
      <c r="E164" s="64"/>
      <c r="F164" s="64"/>
      <c r="G164" s="64"/>
      <c r="H164" s="92"/>
      <c r="I164" s="204"/>
      <c r="K164" s="254" t="s">
        <v>100</v>
      </c>
      <c r="L164" s="254"/>
      <c r="M164" s="2"/>
    </row>
    <row r="165" spans="1:21" s="14" customFormat="1" hidden="1" x14ac:dyDescent="0.25">
      <c r="A165" s="108" t="s">
        <v>96</v>
      </c>
      <c r="B165" s="64" t="s">
        <v>110</v>
      </c>
      <c r="C165" s="64"/>
      <c r="D165" s="64"/>
      <c r="E165" s="64"/>
      <c r="F165" s="64"/>
      <c r="G165" s="64"/>
      <c r="H165" s="92"/>
      <c r="I165" s="204"/>
      <c r="K165" s="254" t="s">
        <v>100</v>
      </c>
      <c r="L165" s="254"/>
      <c r="M165" s="2"/>
    </row>
    <row r="166" spans="1:21" s="14" customFormat="1" hidden="1" x14ac:dyDescent="0.25">
      <c r="A166" s="108" t="s">
        <v>92</v>
      </c>
      <c r="B166" s="347" t="s">
        <v>114</v>
      </c>
      <c r="C166" s="347"/>
      <c r="D166" s="347"/>
      <c r="E166" s="347"/>
      <c r="F166" s="347"/>
      <c r="G166" s="347"/>
      <c r="H166" s="92"/>
      <c r="I166" s="204"/>
      <c r="K166" s="254" t="s">
        <v>100</v>
      </c>
      <c r="L166" s="254"/>
      <c r="M166" s="2"/>
    </row>
    <row r="167" spans="1:21" s="14" customFormat="1" hidden="1" x14ac:dyDescent="0.25">
      <c r="A167" s="108" t="s">
        <v>227</v>
      </c>
      <c r="B167" s="64" t="s">
        <v>100</v>
      </c>
      <c r="C167" s="64"/>
      <c r="D167" s="64"/>
      <c r="E167" s="64"/>
      <c r="F167" s="64"/>
      <c r="G167" s="64"/>
      <c r="H167" s="92"/>
      <c r="I167" s="204"/>
      <c r="K167" s="254" t="s">
        <v>100</v>
      </c>
      <c r="L167" s="254"/>
      <c r="M167" s="2"/>
      <c r="T167" s="51"/>
      <c r="U167" s="51"/>
    </row>
    <row r="168" spans="1:21" s="14" customFormat="1" hidden="1" x14ac:dyDescent="0.25">
      <c r="A168" s="108" t="s">
        <v>228</v>
      </c>
      <c r="B168" s="64" t="s">
        <v>100</v>
      </c>
      <c r="C168" s="64"/>
      <c r="D168" s="64"/>
      <c r="E168" s="64"/>
      <c r="F168" s="64"/>
      <c r="G168" s="64"/>
      <c r="H168" s="92"/>
      <c r="I168" s="204"/>
      <c r="K168" s="254" t="s">
        <v>100</v>
      </c>
      <c r="L168" s="254"/>
      <c r="M168" s="2"/>
      <c r="N168" s="51"/>
      <c r="O168" s="51"/>
      <c r="P168" s="51"/>
      <c r="Q168" s="51"/>
      <c r="R168" s="51"/>
      <c r="S168" s="51"/>
    </row>
    <row r="169" spans="1:21" s="14" customFormat="1" hidden="1" x14ac:dyDescent="0.25">
      <c r="A169" s="108" t="s">
        <v>229</v>
      </c>
      <c r="B169" s="64" t="s">
        <v>100</v>
      </c>
      <c r="C169" s="64"/>
      <c r="D169" s="64"/>
      <c r="E169" s="64"/>
      <c r="F169" s="64"/>
      <c r="G169" s="64"/>
      <c r="H169" s="92"/>
      <c r="I169" s="204"/>
      <c r="K169" s="254" t="s">
        <v>100</v>
      </c>
      <c r="L169" s="254"/>
      <c r="M169" s="2"/>
    </row>
    <row r="170" spans="1:21" s="14" customFormat="1" hidden="1" x14ac:dyDescent="0.25">
      <c r="A170" s="108" t="s">
        <v>230</v>
      </c>
      <c r="B170" s="36" t="s">
        <v>100</v>
      </c>
      <c r="C170" s="64"/>
      <c r="D170" s="64"/>
      <c r="E170" s="64"/>
      <c r="F170" s="64"/>
      <c r="G170" s="64"/>
      <c r="H170" s="92"/>
      <c r="I170" s="204"/>
      <c r="K170" s="254" t="s">
        <v>100</v>
      </c>
      <c r="L170" s="254"/>
      <c r="M170" s="2"/>
    </row>
    <row r="171" spans="1:21" customFormat="1" ht="28.2" hidden="1" x14ac:dyDescent="0.3">
      <c r="A171" s="109" t="s">
        <v>231</v>
      </c>
      <c r="B171" s="64" t="str">
        <f>IF(B161=$N$4,"Yes","No")</f>
        <v>No</v>
      </c>
      <c r="C171" s="64"/>
      <c r="D171" s="64"/>
      <c r="E171" s="64"/>
      <c r="F171" s="64"/>
      <c r="G171" s="64"/>
      <c r="H171" s="133"/>
      <c r="I171" s="203"/>
      <c r="J171" s="14"/>
      <c r="K171" s="254" t="s">
        <v>100</v>
      </c>
      <c r="L171" s="254"/>
      <c r="M171" s="2"/>
      <c r="N171" s="14"/>
      <c r="O171" s="14"/>
      <c r="P171" s="14"/>
      <c r="Q171" s="14"/>
      <c r="R171" s="14"/>
      <c r="S171" s="14"/>
      <c r="T171" s="14"/>
      <c r="U171" s="14"/>
    </row>
    <row r="172" spans="1:21" s="14" customFormat="1" hidden="1" x14ac:dyDescent="0.25">
      <c r="A172" s="107" t="s">
        <v>102</v>
      </c>
      <c r="B172" s="347" t="s">
        <v>120</v>
      </c>
      <c r="C172" s="347"/>
      <c r="D172" s="347"/>
      <c r="E172" s="347"/>
      <c r="F172" s="347"/>
      <c r="G172" s="347"/>
      <c r="H172" s="92"/>
      <c r="I172" s="204"/>
      <c r="J172" s="53"/>
      <c r="K172" s="254" t="s">
        <v>100</v>
      </c>
      <c r="L172" s="254"/>
      <c r="M172" s="2"/>
    </row>
    <row r="173" spans="1:21" s="14" customFormat="1" hidden="1" x14ac:dyDescent="0.25">
      <c r="A173" s="110"/>
      <c r="B173" s="64"/>
      <c r="C173" s="64"/>
      <c r="D173" s="64"/>
      <c r="E173" s="64"/>
      <c r="F173" s="64"/>
      <c r="G173" s="64"/>
      <c r="H173" s="92"/>
      <c r="I173" s="204"/>
      <c r="K173" s="254" t="s">
        <v>100</v>
      </c>
      <c r="L173" s="254"/>
      <c r="M173" s="2"/>
    </row>
    <row r="174" spans="1:21" s="14" customFormat="1" ht="14.4" hidden="1" thickBot="1" x14ac:dyDescent="0.3">
      <c r="A174" s="111" t="s">
        <v>452</v>
      </c>
      <c r="B174" s="102" t="s">
        <v>437</v>
      </c>
      <c r="C174" s="101"/>
      <c r="D174" s="101"/>
      <c r="E174" s="101"/>
      <c r="F174" s="101"/>
      <c r="G174" s="101"/>
      <c r="H174" s="101"/>
      <c r="I174" s="204"/>
      <c r="K174" s="254" t="s">
        <v>397</v>
      </c>
      <c r="L174" s="254"/>
      <c r="M174" s="2"/>
    </row>
    <row r="175" spans="1:21" s="14" customFormat="1" hidden="1" x14ac:dyDescent="0.25">
      <c r="A175" s="107" t="s">
        <v>92</v>
      </c>
      <c r="B175" s="64" t="s">
        <v>154</v>
      </c>
      <c r="C175" s="64"/>
      <c r="D175" s="64"/>
      <c r="E175" s="64"/>
      <c r="F175" s="64"/>
      <c r="G175" s="64"/>
      <c r="H175" s="92"/>
      <c r="I175" s="204"/>
      <c r="K175" s="254" t="s">
        <v>100</v>
      </c>
      <c r="L175" s="254"/>
      <c r="M175" s="2"/>
    </row>
    <row r="176" spans="1:21" s="51" customFormat="1" ht="14.4" hidden="1" x14ac:dyDescent="0.3">
      <c r="A176" s="106"/>
      <c r="B176" s="44" t="str">
        <f>CONCATENATE($O$2&amp;": "&amp;VLOOKUP($B175,$N$3:$U$23,2,0))</f>
        <v>Font: Arial</v>
      </c>
      <c r="C176" s="44" t="str">
        <f>CONCATENATE($P$2&amp;": "&amp;VLOOKUP($B175,$N$3:$U$23,3,0))</f>
        <v>T-face: Bold</v>
      </c>
      <c r="D176" s="44" t="str">
        <f>CONCATENATE($Q$2&amp;": "&amp;VLOOKUP($B175,$N$3:$U$23,4,0))</f>
        <v>Font size: 14</v>
      </c>
      <c r="E176" s="44" t="str">
        <f>CONCATENATE($R$2&amp;": "&amp;VLOOKUP($B175,$N$3:$U$23,5,0))</f>
        <v>Row height: 31.5</v>
      </c>
      <c r="F176" s="44" t="str">
        <f>CONCATENATE($S$2&amp;": "&amp;VLOOKUP($B175,$N$3:$U$23,6,0))</f>
        <v>Text col: Teal</v>
      </c>
      <c r="G176" s="44" t="str">
        <f>CONCATENATE($T$2&amp;": "&amp;VLOOKUP($B175,$N$3:$U$23,7,0))</f>
        <v>BG col: White</v>
      </c>
      <c r="H176" s="131" t="str">
        <f>CONCATENATE($U$2&amp;": "&amp;VLOOKUP($B175,$N$3:$U$23,8,0))</f>
        <v>Just: Left</v>
      </c>
      <c r="I176" s="206"/>
      <c r="J176" s="14"/>
      <c r="K176" s="254" t="s">
        <v>100</v>
      </c>
      <c r="L176" s="254"/>
      <c r="M176" s="2"/>
      <c r="N176" s="14"/>
      <c r="O176" s="14"/>
      <c r="P176" s="14"/>
      <c r="Q176" s="14"/>
      <c r="R176" s="14"/>
      <c r="S176" s="14"/>
      <c r="T176"/>
      <c r="U176"/>
    </row>
    <row r="177" spans="1:21" s="14" customFormat="1" hidden="1" x14ac:dyDescent="0.25">
      <c r="A177" s="107" t="s">
        <v>93</v>
      </c>
      <c r="B177" s="64" t="s">
        <v>411</v>
      </c>
      <c r="C177" s="64"/>
      <c r="D177" s="64"/>
      <c r="E177" s="64"/>
      <c r="F177" s="64"/>
      <c r="G177" s="64"/>
      <c r="H177" s="92"/>
      <c r="I177" s="204"/>
      <c r="J177" s="51"/>
      <c r="K177" s="254" t="s">
        <v>397</v>
      </c>
      <c r="L177" s="254"/>
      <c r="M177" s="2"/>
      <c r="N177" s="54"/>
      <c r="O177" s="65"/>
      <c r="P177" s="65"/>
      <c r="Q177" s="65"/>
      <c r="R177" s="65"/>
      <c r="S177" s="54"/>
    </row>
    <row r="178" spans="1:21" s="14" customFormat="1" hidden="1" x14ac:dyDescent="0.25">
      <c r="A178" s="107" t="s">
        <v>94</v>
      </c>
      <c r="B178" s="64"/>
      <c r="C178" s="64"/>
      <c r="D178" s="64"/>
      <c r="E178" s="64"/>
      <c r="F178" s="64"/>
      <c r="G178" s="64"/>
      <c r="H178" s="92"/>
      <c r="I178" s="204"/>
      <c r="K178" s="254" t="s">
        <v>100</v>
      </c>
      <c r="L178" s="254"/>
      <c r="M178" s="2"/>
    </row>
    <row r="179" spans="1:21" s="14" customFormat="1" hidden="1" x14ac:dyDescent="0.25">
      <c r="A179" s="108" t="s">
        <v>96</v>
      </c>
      <c r="B179" s="64" t="s">
        <v>110</v>
      </c>
      <c r="C179" s="64"/>
      <c r="D179" s="64"/>
      <c r="E179" s="64"/>
      <c r="F179" s="64"/>
      <c r="G179" s="64"/>
      <c r="H179" s="92"/>
      <c r="I179" s="204"/>
      <c r="K179" s="254" t="s">
        <v>100</v>
      </c>
      <c r="L179" s="254"/>
      <c r="M179" s="2"/>
    </row>
    <row r="180" spans="1:21" s="14" customFormat="1" hidden="1" x14ac:dyDescent="0.25">
      <c r="A180" s="108" t="s">
        <v>92</v>
      </c>
      <c r="B180" s="347" t="s">
        <v>108</v>
      </c>
      <c r="C180" s="347"/>
      <c r="D180" s="347"/>
      <c r="E180" s="347"/>
      <c r="F180" s="347"/>
      <c r="G180" s="347"/>
      <c r="H180" s="92"/>
      <c r="I180" s="204"/>
      <c r="K180" s="254" t="s">
        <v>397</v>
      </c>
      <c r="L180" s="254"/>
      <c r="M180" s="2"/>
    </row>
    <row r="181" spans="1:21" s="14" customFormat="1" hidden="1" x14ac:dyDescent="0.25">
      <c r="A181" s="108" t="s">
        <v>227</v>
      </c>
      <c r="B181" s="64" t="s">
        <v>100</v>
      </c>
      <c r="C181" s="64"/>
      <c r="D181" s="64"/>
      <c r="E181" s="64"/>
      <c r="F181" s="64"/>
      <c r="G181" s="64"/>
      <c r="H181" s="92"/>
      <c r="I181" s="204"/>
      <c r="K181" s="254" t="s">
        <v>100</v>
      </c>
      <c r="L181" s="254"/>
      <c r="M181" s="2"/>
      <c r="T181" s="51"/>
      <c r="U181" s="51"/>
    </row>
    <row r="182" spans="1:21" s="14" customFormat="1" hidden="1" x14ac:dyDescent="0.25">
      <c r="A182" s="108" t="s">
        <v>228</v>
      </c>
      <c r="B182" s="64" t="s">
        <v>100</v>
      </c>
      <c r="C182" s="64"/>
      <c r="D182" s="64"/>
      <c r="E182" s="64"/>
      <c r="F182" s="64"/>
      <c r="G182" s="64"/>
      <c r="H182" s="92"/>
      <c r="I182" s="204"/>
      <c r="K182" s="254" t="s">
        <v>100</v>
      </c>
      <c r="L182" s="254"/>
      <c r="M182" s="2"/>
      <c r="N182" s="51"/>
      <c r="O182" s="51"/>
      <c r="P182" s="51"/>
      <c r="Q182" s="51"/>
      <c r="R182" s="51"/>
      <c r="S182" s="51"/>
    </row>
    <row r="183" spans="1:21" s="14" customFormat="1" hidden="1" x14ac:dyDescent="0.25">
      <c r="A183" s="108" t="s">
        <v>229</v>
      </c>
      <c r="B183" s="64" t="s">
        <v>100</v>
      </c>
      <c r="C183" s="64"/>
      <c r="D183" s="64"/>
      <c r="E183" s="64"/>
      <c r="F183" s="64"/>
      <c r="G183" s="64"/>
      <c r="H183" s="92"/>
      <c r="I183" s="204"/>
      <c r="K183" s="254" t="s">
        <v>100</v>
      </c>
      <c r="L183" s="254"/>
      <c r="M183" s="2"/>
    </row>
    <row r="184" spans="1:21" s="14" customFormat="1" hidden="1" x14ac:dyDescent="0.25">
      <c r="A184" s="108" t="s">
        <v>230</v>
      </c>
      <c r="B184" s="36" t="s">
        <v>100</v>
      </c>
      <c r="C184" s="64"/>
      <c r="D184" s="64"/>
      <c r="E184" s="64"/>
      <c r="F184" s="64"/>
      <c r="G184" s="64"/>
      <c r="H184" s="92"/>
      <c r="I184" s="204"/>
      <c r="K184" s="254" t="s">
        <v>100</v>
      </c>
      <c r="L184" s="254"/>
      <c r="M184" s="2"/>
    </row>
    <row r="185" spans="1:21" customFormat="1" ht="28.2" hidden="1" x14ac:dyDescent="0.3">
      <c r="A185" s="109" t="s">
        <v>231</v>
      </c>
      <c r="B185" s="64" t="str">
        <f>IF(B175=$N$4,"Yes","No")</f>
        <v>No</v>
      </c>
      <c r="C185" s="64"/>
      <c r="D185" s="64"/>
      <c r="E185" s="64"/>
      <c r="F185" s="64"/>
      <c r="G185" s="64"/>
      <c r="H185" s="133"/>
      <c r="I185" s="203"/>
      <c r="J185" s="14"/>
      <c r="K185" s="254" t="s">
        <v>100</v>
      </c>
      <c r="L185" s="254"/>
      <c r="M185" s="2"/>
      <c r="N185" s="14"/>
      <c r="O185" s="14"/>
      <c r="P185" s="14"/>
      <c r="Q185" s="14"/>
      <c r="R185" s="14"/>
      <c r="S185" s="14"/>
      <c r="T185" s="14"/>
      <c r="U185" s="14"/>
    </row>
    <row r="186" spans="1:21" s="14" customFormat="1" hidden="1" x14ac:dyDescent="0.25">
      <c r="A186" s="107" t="s">
        <v>102</v>
      </c>
      <c r="B186" s="347" t="s">
        <v>111</v>
      </c>
      <c r="C186" s="347"/>
      <c r="D186" s="347"/>
      <c r="E186" s="347"/>
      <c r="F186" s="347"/>
      <c r="G186" s="347"/>
      <c r="H186" s="92"/>
      <c r="I186" s="204"/>
      <c r="J186" s="53"/>
      <c r="K186" s="254" t="s">
        <v>100</v>
      </c>
      <c r="L186" s="254"/>
      <c r="M186" s="2"/>
    </row>
    <row r="187" spans="1:21" s="14" customFormat="1" hidden="1" x14ac:dyDescent="0.25">
      <c r="A187" s="110"/>
      <c r="B187" s="64"/>
      <c r="C187" s="64"/>
      <c r="D187" s="64"/>
      <c r="E187" s="64"/>
      <c r="F187" s="64"/>
      <c r="G187" s="64"/>
      <c r="H187" s="92"/>
      <c r="I187" s="204"/>
      <c r="K187" s="254" t="s">
        <v>100</v>
      </c>
      <c r="L187" s="254"/>
      <c r="M187" s="2"/>
    </row>
    <row r="188" spans="1:21" s="14" customFormat="1" ht="14.4" hidden="1" thickBot="1" x14ac:dyDescent="0.3">
      <c r="A188" s="111" t="s">
        <v>471</v>
      </c>
      <c r="B188" s="102" t="s">
        <v>440</v>
      </c>
      <c r="C188" s="101"/>
      <c r="D188" s="101"/>
      <c r="E188" s="101"/>
      <c r="F188" s="101"/>
      <c r="G188" s="101"/>
      <c r="H188" s="101"/>
      <c r="I188" s="204"/>
      <c r="K188" s="254" t="s">
        <v>397</v>
      </c>
      <c r="L188" s="254"/>
      <c r="M188" s="2"/>
    </row>
    <row r="189" spans="1:21" s="14" customFormat="1" hidden="1" x14ac:dyDescent="0.25">
      <c r="A189" s="107" t="s">
        <v>92</v>
      </c>
      <c r="B189" s="64" t="s">
        <v>146</v>
      </c>
      <c r="C189" s="64"/>
      <c r="D189" s="64"/>
      <c r="E189" s="64"/>
      <c r="F189" s="64"/>
      <c r="G189" s="64"/>
      <c r="H189" s="92"/>
      <c r="I189" s="204"/>
      <c r="K189" s="254" t="s">
        <v>100</v>
      </c>
      <c r="L189" s="254"/>
      <c r="M189" s="2"/>
    </row>
    <row r="190" spans="1:21" s="14" customFormat="1" ht="14.4" hidden="1" x14ac:dyDescent="0.3">
      <c r="A190" s="107"/>
      <c r="B190" s="52" t="str">
        <f>CONCATENATE($O$2&amp;": "&amp;VLOOKUP($B189,$N$3:$U$23,2,0))</f>
        <v>Font: Arial</v>
      </c>
      <c r="C190" s="52" t="str">
        <f>CONCATENATE($P$2&amp;": "&amp;VLOOKUP($B189,$N$3:$U$23,3,0))</f>
        <v>T-face: Normal</v>
      </c>
      <c r="D190" s="52" t="str">
        <f>CONCATENATE($Q$2&amp;": "&amp;VLOOKUP($B189,$N$3:$U$23,4,0))</f>
        <v>Font size: 11</v>
      </c>
      <c r="E190" s="52" t="str">
        <f>CONCATENATE($R$2&amp;": "&amp;VLOOKUP($B189,$N$3:$U$23,5,0))</f>
        <v>Row height: 24.75</v>
      </c>
      <c r="F190" s="52" t="str">
        <f>CONCATENATE($S$2&amp;": "&amp;VLOOKUP($B189,$N$3:$U$23,6,0))</f>
        <v>Text col: Black</v>
      </c>
      <c r="G190" s="52" t="str">
        <f>CONCATENATE($T$2&amp;": "&amp;VLOOKUP($B189,$N$3:$U$23,7,0))</f>
        <v>BG col: White</v>
      </c>
      <c r="H190" s="134" t="str">
        <f>CONCATENATE($U$2&amp;": "&amp;VLOOKUP($B189,$N$3:$U$23,8,0))</f>
        <v>Just: Left</v>
      </c>
      <c r="I190" s="204"/>
      <c r="K190" s="254" t="s">
        <v>100</v>
      </c>
      <c r="L190" s="254"/>
      <c r="M190" s="2"/>
      <c r="T190"/>
      <c r="U190"/>
    </row>
    <row r="191" spans="1:21" s="14" customFormat="1" hidden="1" x14ac:dyDescent="0.25">
      <c r="A191" s="107" t="s">
        <v>93</v>
      </c>
      <c r="B191" s="15" t="s">
        <v>438</v>
      </c>
      <c r="C191" s="64"/>
      <c r="D191" s="64"/>
      <c r="E191" s="64"/>
      <c r="F191" s="64"/>
      <c r="G191" s="64"/>
      <c r="H191" s="92"/>
      <c r="I191" s="204"/>
      <c r="K191" s="254" t="s">
        <v>397</v>
      </c>
      <c r="L191" s="254"/>
      <c r="M191" s="2"/>
      <c r="N191" s="54"/>
      <c r="O191" s="65"/>
      <c r="P191" s="65"/>
      <c r="Q191" s="65"/>
      <c r="R191" s="65"/>
      <c r="S191" s="54"/>
    </row>
    <row r="192" spans="1:21" s="14" customFormat="1" hidden="1" x14ac:dyDescent="0.25">
      <c r="A192" s="107" t="s">
        <v>94</v>
      </c>
      <c r="B192" s="64"/>
      <c r="C192" s="64"/>
      <c r="D192" s="64"/>
      <c r="E192" s="64"/>
      <c r="F192" s="64"/>
      <c r="G192" s="64"/>
      <c r="H192" s="92"/>
      <c r="I192" s="204"/>
      <c r="K192" s="254" t="s">
        <v>100</v>
      </c>
      <c r="L192" s="254"/>
      <c r="M192" s="2"/>
    </row>
    <row r="193" spans="1:21" s="14" customFormat="1" hidden="1" x14ac:dyDescent="0.25">
      <c r="A193" s="108" t="s">
        <v>96</v>
      </c>
      <c r="B193" s="64" t="s">
        <v>282</v>
      </c>
      <c r="C193" s="64"/>
      <c r="D193" s="64"/>
      <c r="E193" s="64"/>
      <c r="F193" s="64"/>
      <c r="G193" s="64"/>
      <c r="H193" s="92"/>
      <c r="I193" s="204"/>
      <c r="K193" s="254" t="s">
        <v>100</v>
      </c>
      <c r="L193" s="254"/>
      <c r="M193" s="2"/>
    </row>
    <row r="194" spans="1:21" s="14" customFormat="1" hidden="1" x14ac:dyDescent="0.25">
      <c r="A194" s="108" t="s">
        <v>92</v>
      </c>
      <c r="B194" s="347" t="s">
        <v>108</v>
      </c>
      <c r="C194" s="347"/>
      <c r="D194" s="347"/>
      <c r="E194" s="347"/>
      <c r="F194" s="347"/>
      <c r="G194" s="347"/>
      <c r="H194" s="92"/>
      <c r="I194" s="204"/>
      <c r="K194" s="254" t="s">
        <v>397</v>
      </c>
      <c r="L194" s="254"/>
      <c r="M194" s="2"/>
    </row>
    <row r="195" spans="1:21" s="14" customFormat="1" hidden="1" x14ac:dyDescent="0.25">
      <c r="A195" s="108" t="s">
        <v>227</v>
      </c>
      <c r="B195" s="64" t="s">
        <v>100</v>
      </c>
      <c r="C195" s="64"/>
      <c r="D195" s="64"/>
      <c r="E195" s="64"/>
      <c r="F195" s="64"/>
      <c r="G195" s="64"/>
      <c r="H195" s="92"/>
      <c r="I195" s="204"/>
      <c r="K195" s="254" t="s">
        <v>100</v>
      </c>
      <c r="L195" s="254"/>
      <c r="M195" s="2"/>
    </row>
    <row r="196" spans="1:21" s="14" customFormat="1" hidden="1" x14ac:dyDescent="0.25">
      <c r="A196" s="108" t="s">
        <v>228</v>
      </c>
      <c r="B196" s="64" t="s">
        <v>100</v>
      </c>
      <c r="C196" s="64"/>
      <c r="D196" s="64"/>
      <c r="E196" s="64"/>
      <c r="F196" s="64"/>
      <c r="G196" s="64"/>
      <c r="H196" s="92"/>
      <c r="I196" s="204"/>
      <c r="K196" s="254" t="s">
        <v>100</v>
      </c>
      <c r="L196" s="254"/>
      <c r="M196" s="2"/>
    </row>
    <row r="197" spans="1:21" s="14" customFormat="1" hidden="1" x14ac:dyDescent="0.25">
      <c r="A197" s="108" t="s">
        <v>229</v>
      </c>
      <c r="B197" s="64" t="s">
        <v>100</v>
      </c>
      <c r="C197" s="64"/>
      <c r="D197" s="64"/>
      <c r="E197" s="64"/>
      <c r="F197" s="64"/>
      <c r="G197" s="64"/>
      <c r="H197" s="92"/>
      <c r="I197" s="204"/>
      <c r="K197" s="254" t="s">
        <v>100</v>
      </c>
      <c r="L197" s="254"/>
      <c r="M197" s="2"/>
    </row>
    <row r="198" spans="1:21" s="14" customFormat="1" hidden="1" x14ac:dyDescent="0.25">
      <c r="A198" s="108" t="s">
        <v>230</v>
      </c>
      <c r="B198" s="36" t="s">
        <v>100</v>
      </c>
      <c r="C198" s="64"/>
      <c r="D198" s="64"/>
      <c r="E198" s="64"/>
      <c r="F198" s="64"/>
      <c r="G198" s="64"/>
      <c r="H198" s="92"/>
      <c r="I198" s="204"/>
      <c r="K198" s="254" t="s">
        <v>100</v>
      </c>
      <c r="L198" s="254"/>
      <c r="M198" s="2"/>
    </row>
    <row r="199" spans="1:21" customFormat="1" ht="28.2" hidden="1" x14ac:dyDescent="0.3">
      <c r="A199" s="109" t="s">
        <v>231</v>
      </c>
      <c r="B199" s="64" t="str">
        <f>IF(B189=$N$4,"Yes","No")</f>
        <v>No</v>
      </c>
      <c r="C199" s="64"/>
      <c r="D199" s="64"/>
      <c r="E199" s="64"/>
      <c r="F199" s="64"/>
      <c r="G199" s="64"/>
      <c r="H199" s="133"/>
      <c r="I199" s="203"/>
      <c r="J199" s="14"/>
      <c r="K199" s="254" t="s">
        <v>100</v>
      </c>
      <c r="L199" s="254"/>
      <c r="M199" s="2"/>
      <c r="N199" s="14"/>
      <c r="O199" s="14"/>
      <c r="P199" s="14"/>
      <c r="Q199" s="14"/>
      <c r="R199" s="14"/>
      <c r="S199" s="14"/>
      <c r="T199" s="14"/>
      <c r="U199" s="14"/>
    </row>
    <row r="200" spans="1:21" s="14" customFormat="1" hidden="1" x14ac:dyDescent="0.25">
      <c r="A200" s="107" t="s">
        <v>102</v>
      </c>
      <c r="B200" s="347" t="s">
        <v>111</v>
      </c>
      <c r="C200" s="347"/>
      <c r="D200" s="347"/>
      <c r="E200" s="347"/>
      <c r="F200" s="347"/>
      <c r="G200" s="347"/>
      <c r="H200" s="92"/>
      <c r="I200" s="204"/>
      <c r="J200" s="53"/>
      <c r="K200" s="254" t="s">
        <v>100</v>
      </c>
      <c r="L200" s="254"/>
      <c r="M200" s="2"/>
    </row>
    <row r="201" spans="1:21" s="14" customFormat="1" hidden="1" x14ac:dyDescent="0.25">
      <c r="A201" s="110"/>
      <c r="B201" s="64"/>
      <c r="C201" s="64"/>
      <c r="D201" s="64"/>
      <c r="E201" s="64"/>
      <c r="F201" s="64"/>
      <c r="G201" s="64"/>
      <c r="H201" s="92"/>
      <c r="I201" s="204"/>
      <c r="K201" s="254" t="s">
        <v>100</v>
      </c>
      <c r="L201" s="254"/>
      <c r="M201" s="2"/>
    </row>
    <row r="202" spans="1:21" s="14" customFormat="1" ht="14.4" hidden="1" thickBot="1" x14ac:dyDescent="0.3">
      <c r="A202" s="111" t="s">
        <v>280</v>
      </c>
      <c r="B202" s="102" t="s">
        <v>439</v>
      </c>
      <c r="C202" s="101"/>
      <c r="D202" s="101"/>
      <c r="E202" s="101"/>
      <c r="F202" s="101"/>
      <c r="G202" s="101"/>
      <c r="H202" s="101"/>
      <c r="I202" s="204"/>
      <c r="K202" s="254" t="s">
        <v>397</v>
      </c>
      <c r="L202" s="254"/>
      <c r="M202" s="2"/>
    </row>
    <row r="203" spans="1:21" s="14" customFormat="1" hidden="1" x14ac:dyDescent="0.25">
      <c r="A203" s="107" t="s">
        <v>92</v>
      </c>
      <c r="B203" s="64" t="s">
        <v>149</v>
      </c>
      <c r="C203" s="64"/>
      <c r="D203" s="64"/>
      <c r="E203" s="64"/>
      <c r="F203" s="64"/>
      <c r="G203" s="64"/>
      <c r="H203" s="92"/>
      <c r="I203" s="204"/>
      <c r="K203" s="254" t="s">
        <v>100</v>
      </c>
      <c r="L203" s="254"/>
      <c r="M203" s="2"/>
    </row>
    <row r="204" spans="1:21" s="51" customFormat="1" ht="14.4" hidden="1" x14ac:dyDescent="0.3">
      <c r="A204" s="106"/>
      <c r="B204" s="44" t="str">
        <f>CONCATENATE($O$2&amp;": "&amp;VLOOKUP($B203,$N$3:$U$23,2,0))</f>
        <v>Font: Arial</v>
      </c>
      <c r="C204" s="44" t="str">
        <f>CONCATENATE($P$2&amp;": "&amp;VLOOKUP($B203,$N$3:$U$23,3,0))</f>
        <v>T-face: Normal</v>
      </c>
      <c r="D204" s="44" t="str">
        <f>CONCATENATE($Q$2&amp;": "&amp;VLOOKUP($B203,$N$3:$U$23,4,0))</f>
        <v>Font size: 11</v>
      </c>
      <c r="E204" s="44" t="str">
        <f>CONCATENATE($R$2&amp;": "&amp;VLOOKUP($B203,$N$3:$U$23,5,0))</f>
        <v>Row height: 15</v>
      </c>
      <c r="F204" s="44" t="str">
        <f>CONCATENATE($S$2&amp;": "&amp;VLOOKUP($B203,$N$3:$U$23,6,0))</f>
        <v>Text col: Black</v>
      </c>
      <c r="G204" s="44" t="str">
        <f>CONCATENATE($T$2&amp;": "&amp;VLOOKUP($B203,$N$3:$U$23,7,0))</f>
        <v>BG col: White</v>
      </c>
      <c r="H204" s="131" t="str">
        <f>CONCATENATE($U$2&amp;": "&amp;VLOOKUP($B203,$N$3:$U$23,8,0))</f>
        <v>Just: Left</v>
      </c>
      <c r="I204" s="206"/>
      <c r="J204" s="14"/>
      <c r="K204" s="254" t="s">
        <v>100</v>
      </c>
      <c r="L204" s="254"/>
      <c r="M204" s="2"/>
      <c r="N204" s="14"/>
      <c r="O204" s="14"/>
      <c r="P204" s="14"/>
      <c r="Q204" s="14"/>
      <c r="R204" s="14"/>
      <c r="S204" s="14"/>
      <c r="T204"/>
      <c r="U204"/>
    </row>
    <row r="205" spans="1:21" s="14" customFormat="1" hidden="1" x14ac:dyDescent="0.25">
      <c r="A205" s="107" t="s">
        <v>93</v>
      </c>
      <c r="B205" s="64" t="s">
        <v>155</v>
      </c>
      <c r="C205" s="64"/>
      <c r="D205" s="64"/>
      <c r="E205" s="64"/>
      <c r="F205" s="64"/>
      <c r="G205" s="64"/>
      <c r="H205" s="92"/>
      <c r="I205" s="204"/>
      <c r="J205" s="51"/>
      <c r="K205" s="254" t="s">
        <v>397</v>
      </c>
      <c r="L205" s="254"/>
      <c r="M205" s="2"/>
      <c r="N205" s="54"/>
      <c r="O205" s="65"/>
      <c r="P205" s="65"/>
      <c r="Q205" s="65"/>
      <c r="R205" s="65"/>
      <c r="S205" s="54"/>
    </row>
    <row r="206" spans="1:21" s="14" customFormat="1" hidden="1" x14ac:dyDescent="0.25">
      <c r="A206" s="107" t="s">
        <v>94</v>
      </c>
      <c r="B206" s="64"/>
      <c r="C206" s="64"/>
      <c r="D206" s="64"/>
      <c r="E206" s="64"/>
      <c r="F206" s="64"/>
      <c r="G206" s="64"/>
      <c r="H206" s="92"/>
      <c r="I206" s="204"/>
      <c r="K206" s="254" t="s">
        <v>100</v>
      </c>
      <c r="L206" s="254"/>
      <c r="M206" s="2"/>
    </row>
    <row r="207" spans="1:21" s="14" customFormat="1" hidden="1" x14ac:dyDescent="0.25">
      <c r="A207" s="108" t="s">
        <v>96</v>
      </c>
      <c r="B207" s="64" t="s">
        <v>110</v>
      </c>
      <c r="C207" s="64"/>
      <c r="D207" s="64"/>
      <c r="E207" s="64"/>
      <c r="F207" s="64"/>
      <c r="G207" s="64"/>
      <c r="H207" s="92"/>
      <c r="I207" s="204"/>
      <c r="K207" s="254" t="s">
        <v>100</v>
      </c>
      <c r="L207" s="254"/>
      <c r="M207" s="2"/>
    </row>
    <row r="208" spans="1:21" s="14" customFormat="1" hidden="1" x14ac:dyDescent="0.25">
      <c r="A208" s="108" t="s">
        <v>92</v>
      </c>
      <c r="B208" s="347" t="s">
        <v>108</v>
      </c>
      <c r="C208" s="347"/>
      <c r="D208" s="347"/>
      <c r="E208" s="347"/>
      <c r="F208" s="347"/>
      <c r="G208" s="347"/>
      <c r="H208" s="92"/>
      <c r="I208" s="204"/>
      <c r="K208" s="254" t="s">
        <v>397</v>
      </c>
      <c r="L208" s="254"/>
      <c r="M208" s="2"/>
    </row>
    <row r="209" spans="1:21" s="14" customFormat="1" hidden="1" x14ac:dyDescent="0.25">
      <c r="A209" s="108" t="s">
        <v>227</v>
      </c>
      <c r="B209" s="64" t="s">
        <v>100</v>
      </c>
      <c r="C209" s="64"/>
      <c r="D209" s="64"/>
      <c r="E209" s="64"/>
      <c r="F209" s="64"/>
      <c r="G209" s="64"/>
      <c r="H209" s="92"/>
      <c r="I209" s="204"/>
      <c r="K209" s="254" t="s">
        <v>100</v>
      </c>
      <c r="L209" s="254"/>
      <c r="M209" s="2"/>
      <c r="T209" s="51"/>
      <c r="U209" s="51"/>
    </row>
    <row r="210" spans="1:21" s="14" customFormat="1" hidden="1" x14ac:dyDescent="0.25">
      <c r="A210" s="108" t="s">
        <v>228</v>
      </c>
      <c r="B210" s="64" t="s">
        <v>100</v>
      </c>
      <c r="C210" s="64"/>
      <c r="D210" s="64"/>
      <c r="E210" s="64"/>
      <c r="F210" s="64"/>
      <c r="G210" s="64"/>
      <c r="H210" s="92"/>
      <c r="I210" s="204"/>
      <c r="K210" s="254" t="s">
        <v>100</v>
      </c>
      <c r="L210" s="254"/>
      <c r="M210" s="2"/>
      <c r="N210" s="51"/>
      <c r="O210" s="51"/>
      <c r="P210" s="51"/>
      <c r="Q210" s="51"/>
      <c r="R210" s="51"/>
      <c r="S210" s="51"/>
    </row>
    <row r="211" spans="1:21" s="14" customFormat="1" hidden="1" x14ac:dyDescent="0.25">
      <c r="A211" s="108" t="s">
        <v>229</v>
      </c>
      <c r="B211" s="64" t="s">
        <v>100</v>
      </c>
      <c r="C211" s="64"/>
      <c r="D211" s="64"/>
      <c r="E211" s="64"/>
      <c r="F211" s="64"/>
      <c r="G211" s="64"/>
      <c r="H211" s="92"/>
      <c r="I211" s="204"/>
      <c r="K211" s="254" t="s">
        <v>100</v>
      </c>
      <c r="L211" s="254"/>
      <c r="M211" s="2"/>
    </row>
    <row r="212" spans="1:21" s="14" customFormat="1" hidden="1" x14ac:dyDescent="0.25">
      <c r="A212" s="108" t="s">
        <v>230</v>
      </c>
      <c r="B212" s="36" t="s">
        <v>100</v>
      </c>
      <c r="C212" s="64"/>
      <c r="D212" s="64"/>
      <c r="E212" s="64"/>
      <c r="F212" s="64"/>
      <c r="G212" s="64"/>
      <c r="H212" s="92"/>
      <c r="I212" s="204"/>
      <c r="K212" s="254" t="s">
        <v>100</v>
      </c>
      <c r="L212" s="254"/>
      <c r="M212" s="2"/>
    </row>
    <row r="213" spans="1:21" customFormat="1" ht="28.2" hidden="1" x14ac:dyDescent="0.3">
      <c r="A213" s="109" t="s">
        <v>231</v>
      </c>
      <c r="B213" s="64" t="str">
        <f>IF(B203=$N$4,"Yes","No")</f>
        <v>No</v>
      </c>
      <c r="C213" s="64"/>
      <c r="D213" s="64"/>
      <c r="E213" s="64"/>
      <c r="F213" s="64"/>
      <c r="G213" s="64"/>
      <c r="H213" s="133"/>
      <c r="I213" s="203"/>
      <c r="J213" s="14"/>
      <c r="K213" s="254" t="s">
        <v>100</v>
      </c>
      <c r="L213" s="254"/>
      <c r="M213" s="2"/>
      <c r="N213" s="14"/>
      <c r="O213" s="14"/>
      <c r="P213" s="14"/>
      <c r="Q213" s="14"/>
      <c r="R213" s="14"/>
      <c r="S213" s="14"/>
      <c r="T213" s="14"/>
      <c r="U213" s="14"/>
    </row>
    <row r="214" spans="1:21" s="14" customFormat="1" hidden="1" x14ac:dyDescent="0.25">
      <c r="A214" s="107" t="s">
        <v>102</v>
      </c>
      <c r="B214" s="347" t="s">
        <v>111</v>
      </c>
      <c r="C214" s="347"/>
      <c r="D214" s="347"/>
      <c r="E214" s="347"/>
      <c r="F214" s="347"/>
      <c r="G214" s="347"/>
      <c r="H214" s="92"/>
      <c r="I214" s="204"/>
      <c r="J214" s="53"/>
      <c r="K214" s="254" t="s">
        <v>100</v>
      </c>
      <c r="L214" s="254"/>
      <c r="M214" s="2"/>
    </row>
    <row r="215" spans="1:21" s="14" customFormat="1" hidden="1" x14ac:dyDescent="0.25">
      <c r="A215" s="110"/>
      <c r="B215" s="64"/>
      <c r="C215" s="64"/>
      <c r="D215" s="64"/>
      <c r="E215" s="64"/>
      <c r="F215" s="64"/>
      <c r="G215" s="64"/>
      <c r="H215" s="92"/>
      <c r="I215" s="204"/>
      <c r="K215" s="254" t="s">
        <v>100</v>
      </c>
      <c r="L215" s="254"/>
      <c r="M215" s="2"/>
    </row>
    <row r="216" spans="1:21" s="14" customFormat="1" ht="14.4" hidden="1" thickBot="1" x14ac:dyDescent="0.3">
      <c r="A216" s="111" t="s">
        <v>281</v>
      </c>
      <c r="B216" s="102" t="s">
        <v>439</v>
      </c>
      <c r="C216" s="101"/>
      <c r="D216" s="101"/>
      <c r="E216" s="101"/>
      <c r="F216" s="101"/>
      <c r="G216" s="101"/>
      <c r="H216" s="101"/>
      <c r="I216" s="204"/>
      <c r="K216" s="254" t="s">
        <v>397</v>
      </c>
      <c r="L216" s="254"/>
      <c r="M216" s="2"/>
    </row>
    <row r="217" spans="1:21" s="14" customFormat="1" hidden="1" x14ac:dyDescent="0.25">
      <c r="A217" s="107" t="s">
        <v>92</v>
      </c>
      <c r="B217" s="64" t="s">
        <v>174</v>
      </c>
      <c r="C217" s="64"/>
      <c r="D217" s="64"/>
      <c r="E217" s="64"/>
      <c r="F217" s="64"/>
      <c r="G217" s="64"/>
      <c r="H217" s="92"/>
      <c r="I217" s="204"/>
      <c r="K217" s="254" t="s">
        <v>100</v>
      </c>
      <c r="L217" s="254"/>
      <c r="M217" s="2"/>
    </row>
    <row r="218" spans="1:21" s="14" customFormat="1" ht="14.4" hidden="1" x14ac:dyDescent="0.3">
      <c r="A218" s="107"/>
      <c r="B218" s="52" t="str">
        <f>CONCATENATE($O$2&amp;": "&amp;VLOOKUP($B217,$N$3:$U$23,2,0))</f>
        <v>Font: Arial</v>
      </c>
      <c r="C218" s="52" t="str">
        <f>CONCATENATE($P$2&amp;": "&amp;VLOOKUP($B217,$N$3:$U$23,3,0))</f>
        <v>T-face: Normal</v>
      </c>
      <c r="D218" s="52" t="str">
        <f>CONCATENATE($Q$2&amp;": "&amp;VLOOKUP($B217,$N$3:$U$23,4,0))</f>
        <v>Font size: 11</v>
      </c>
      <c r="E218" s="52" t="str">
        <f>CONCATENATE($R$2&amp;": "&amp;VLOOKUP($B217,$N$3:$U$23,5,0))</f>
        <v>Row height: 31.5</v>
      </c>
      <c r="F218" s="52" t="str">
        <f>CONCATENATE($S$2&amp;": "&amp;VLOOKUP($B217,$N$3:$U$23,6,0))</f>
        <v>Text col: Black</v>
      </c>
      <c r="G218" s="52" t="str">
        <f>CONCATENATE($T$2&amp;": "&amp;VLOOKUP($B217,$N$3:$U$23,7,0))</f>
        <v>BG col: White</v>
      </c>
      <c r="H218" s="134" t="str">
        <f>CONCATENATE($U$2&amp;": "&amp;VLOOKUP($B217,$N$3:$U$23,8,0))</f>
        <v>Just: Left</v>
      </c>
      <c r="I218" s="204"/>
      <c r="K218" s="254" t="s">
        <v>100</v>
      </c>
      <c r="L218" s="254"/>
      <c r="M218" s="2"/>
      <c r="T218"/>
      <c r="U218"/>
    </row>
    <row r="219" spans="1:21" s="14" customFormat="1" hidden="1" x14ac:dyDescent="0.25">
      <c r="A219" s="107" t="s">
        <v>93</v>
      </c>
      <c r="B219" s="64" t="s">
        <v>155</v>
      </c>
      <c r="C219" s="64"/>
      <c r="D219" s="64"/>
      <c r="E219" s="64"/>
      <c r="F219" s="64"/>
      <c r="G219" s="64"/>
      <c r="H219" s="92"/>
      <c r="I219" s="204"/>
      <c r="K219" s="254" t="s">
        <v>397</v>
      </c>
      <c r="L219" s="254"/>
      <c r="M219" s="2"/>
      <c r="N219" s="54"/>
      <c r="O219" s="65"/>
      <c r="P219" s="65"/>
      <c r="Q219" s="65"/>
      <c r="R219" s="65"/>
      <c r="S219" s="54"/>
    </row>
    <row r="220" spans="1:21" s="14" customFormat="1" hidden="1" x14ac:dyDescent="0.25">
      <c r="A220" s="107" t="s">
        <v>94</v>
      </c>
      <c r="B220" s="64"/>
      <c r="C220" s="64"/>
      <c r="D220" s="64"/>
      <c r="E220" s="64"/>
      <c r="F220" s="64"/>
      <c r="G220" s="64"/>
      <c r="H220" s="92"/>
      <c r="I220" s="204"/>
      <c r="K220" s="254" t="s">
        <v>100</v>
      </c>
      <c r="L220" s="254"/>
      <c r="M220" s="2"/>
    </row>
    <row r="221" spans="1:21" s="14" customFormat="1" hidden="1" x14ac:dyDescent="0.25">
      <c r="A221" s="108" t="s">
        <v>96</v>
      </c>
      <c r="B221" s="64" t="s">
        <v>110</v>
      </c>
      <c r="C221" s="64"/>
      <c r="D221" s="64"/>
      <c r="E221" s="64"/>
      <c r="F221" s="64"/>
      <c r="G221" s="64"/>
      <c r="H221" s="92"/>
      <c r="I221" s="204"/>
      <c r="K221" s="254" t="s">
        <v>100</v>
      </c>
      <c r="L221" s="254"/>
      <c r="M221" s="2"/>
    </row>
    <row r="222" spans="1:21" s="14" customFormat="1" hidden="1" x14ac:dyDescent="0.25">
      <c r="A222" s="108" t="s">
        <v>92</v>
      </c>
      <c r="B222" s="347" t="s">
        <v>108</v>
      </c>
      <c r="C222" s="347"/>
      <c r="D222" s="347"/>
      <c r="E222" s="347"/>
      <c r="F222" s="347"/>
      <c r="G222" s="347"/>
      <c r="H222" s="92"/>
      <c r="I222" s="204"/>
      <c r="K222" s="254" t="s">
        <v>397</v>
      </c>
      <c r="L222" s="254"/>
      <c r="M222" s="2"/>
    </row>
    <row r="223" spans="1:21" s="14" customFormat="1" hidden="1" x14ac:dyDescent="0.25">
      <c r="A223" s="108" t="s">
        <v>227</v>
      </c>
      <c r="B223" s="64" t="s">
        <v>100</v>
      </c>
      <c r="C223" s="64"/>
      <c r="D223" s="64"/>
      <c r="E223" s="64"/>
      <c r="F223" s="64"/>
      <c r="G223" s="64"/>
      <c r="H223" s="92"/>
      <c r="I223" s="204"/>
      <c r="K223" s="254" t="s">
        <v>100</v>
      </c>
      <c r="L223" s="254"/>
      <c r="M223" s="2"/>
    </row>
    <row r="224" spans="1:21" s="14" customFormat="1" hidden="1" x14ac:dyDescent="0.25">
      <c r="A224" s="108" t="s">
        <v>228</v>
      </c>
      <c r="B224" s="64" t="s">
        <v>100</v>
      </c>
      <c r="C224" s="64"/>
      <c r="D224" s="64"/>
      <c r="E224" s="64"/>
      <c r="F224" s="64"/>
      <c r="G224" s="64"/>
      <c r="H224" s="92"/>
      <c r="I224" s="204"/>
      <c r="K224" s="254" t="s">
        <v>100</v>
      </c>
      <c r="L224" s="254"/>
      <c r="M224" s="2"/>
    </row>
    <row r="225" spans="1:21" s="14" customFormat="1" hidden="1" x14ac:dyDescent="0.25">
      <c r="A225" s="108" t="s">
        <v>229</v>
      </c>
      <c r="B225" s="64" t="s">
        <v>100</v>
      </c>
      <c r="C225" s="64"/>
      <c r="D225" s="64"/>
      <c r="E225" s="64"/>
      <c r="F225" s="64"/>
      <c r="G225" s="64"/>
      <c r="H225" s="92"/>
      <c r="I225" s="204"/>
      <c r="K225" s="254" t="s">
        <v>100</v>
      </c>
      <c r="L225" s="254"/>
      <c r="M225" s="2"/>
    </row>
    <row r="226" spans="1:21" s="14" customFormat="1" hidden="1" x14ac:dyDescent="0.25">
      <c r="A226" s="108" t="s">
        <v>230</v>
      </c>
      <c r="B226" s="36" t="s">
        <v>100</v>
      </c>
      <c r="C226" s="64"/>
      <c r="D226" s="64"/>
      <c r="E226" s="64"/>
      <c r="F226" s="64"/>
      <c r="G226" s="64"/>
      <c r="H226" s="92"/>
      <c r="I226" s="204"/>
      <c r="K226" s="254" t="s">
        <v>100</v>
      </c>
      <c r="L226" s="254"/>
      <c r="M226" s="2"/>
    </row>
    <row r="227" spans="1:21" customFormat="1" ht="28.2" hidden="1" x14ac:dyDescent="0.3">
      <c r="A227" s="109" t="s">
        <v>231</v>
      </c>
      <c r="B227" s="64" t="str">
        <f>IF(B217=$N$4,"Yes","No")</f>
        <v>No</v>
      </c>
      <c r="C227" s="64"/>
      <c r="D227" s="64"/>
      <c r="E227" s="64"/>
      <c r="F227" s="64"/>
      <c r="G227" s="64"/>
      <c r="H227" s="133"/>
      <c r="I227" s="203"/>
      <c r="J227" s="14"/>
      <c r="K227" s="254" t="s">
        <v>100</v>
      </c>
      <c r="L227" s="254"/>
      <c r="M227" s="2"/>
      <c r="N227" s="14"/>
      <c r="O227" s="14"/>
      <c r="P227" s="14"/>
      <c r="Q227" s="14"/>
      <c r="R227" s="14"/>
      <c r="S227" s="14"/>
      <c r="T227" s="14"/>
      <c r="U227" s="14"/>
    </row>
    <row r="228" spans="1:21" s="14" customFormat="1" hidden="1" x14ac:dyDescent="0.25">
      <c r="A228" s="107" t="s">
        <v>102</v>
      </c>
      <c r="B228" s="347" t="s">
        <v>111</v>
      </c>
      <c r="C228" s="347"/>
      <c r="D228" s="347"/>
      <c r="E228" s="347"/>
      <c r="F228" s="347"/>
      <c r="G228" s="347"/>
      <c r="H228" s="92"/>
      <c r="I228" s="204"/>
      <c r="J228" s="53"/>
      <c r="K228" s="254" t="s">
        <v>100</v>
      </c>
      <c r="L228" s="254"/>
      <c r="M228" s="2"/>
    </row>
    <row r="229" spans="1:21" s="14" customFormat="1" hidden="1" x14ac:dyDescent="0.25">
      <c r="A229" s="110"/>
      <c r="B229" s="64"/>
      <c r="C229" s="64"/>
      <c r="D229" s="64"/>
      <c r="E229" s="64"/>
      <c r="F229" s="64"/>
      <c r="G229" s="64"/>
      <c r="H229" s="92"/>
      <c r="I229" s="204"/>
      <c r="K229" s="254" t="s">
        <v>100</v>
      </c>
      <c r="L229" s="254"/>
      <c r="M229" s="2"/>
    </row>
    <row r="230" spans="1:21" s="14" customFormat="1" ht="14.4" hidden="1" thickBot="1" x14ac:dyDescent="0.3">
      <c r="A230" s="111" t="s">
        <v>285</v>
      </c>
      <c r="B230" s="102" t="s">
        <v>439</v>
      </c>
      <c r="C230" s="101"/>
      <c r="D230" s="101"/>
      <c r="E230" s="101"/>
      <c r="F230" s="101"/>
      <c r="G230" s="101"/>
      <c r="H230" s="101"/>
      <c r="I230" s="204"/>
      <c r="K230" s="254" t="s">
        <v>397</v>
      </c>
      <c r="L230" s="254"/>
      <c r="M230" s="2"/>
    </row>
    <row r="231" spans="1:21" s="14" customFormat="1" hidden="1" x14ac:dyDescent="0.25">
      <c r="A231" s="107" t="s">
        <v>92</v>
      </c>
      <c r="B231" s="64" t="s">
        <v>146</v>
      </c>
      <c r="C231" s="64"/>
      <c r="D231" s="64"/>
      <c r="E231" s="64"/>
      <c r="F231" s="64"/>
      <c r="G231" s="64"/>
      <c r="H231" s="92"/>
      <c r="I231" s="204"/>
      <c r="K231" s="254" t="s">
        <v>100</v>
      </c>
      <c r="L231" s="254"/>
      <c r="M231" s="2"/>
    </row>
    <row r="232" spans="1:21" s="51" customFormat="1" ht="28.2" hidden="1" x14ac:dyDescent="0.3">
      <c r="A232" s="106"/>
      <c r="B232" s="44" t="str">
        <f>CONCATENATE($O$2&amp;": "&amp;VLOOKUP($B231,$N$3:$U$23,2,0))</f>
        <v>Font: Arial</v>
      </c>
      <c r="C232" s="44" t="str">
        <f>CONCATENATE($P$2&amp;": "&amp;VLOOKUP($B231,$N$3:$U$23,3,0))</f>
        <v>T-face: Normal</v>
      </c>
      <c r="D232" s="44" t="str">
        <f>CONCATENATE($Q$2&amp;": "&amp;VLOOKUP($B231,$N$3:$U$23,4,0))</f>
        <v>Font size: 11</v>
      </c>
      <c r="E232" s="44" t="str">
        <f>CONCATENATE($R$2&amp;": "&amp;VLOOKUP($B231,$N$3:$U$23,5,0))</f>
        <v>Row height: 24.75</v>
      </c>
      <c r="F232" s="44" t="str">
        <f>CONCATENATE($S$2&amp;": "&amp;VLOOKUP($B231,$N$3:$U$23,6,0))</f>
        <v>Text col: Black</v>
      </c>
      <c r="G232" s="44" t="str">
        <f>CONCATENATE($T$2&amp;": "&amp;VLOOKUP($B231,$N$3:$U$23,7,0))</f>
        <v>BG col: White</v>
      </c>
      <c r="H232" s="131" t="str">
        <f>CONCATENATE($U$2&amp;": "&amp;VLOOKUP($B231,$N$3:$U$23,8,0))</f>
        <v>Just: Left</v>
      </c>
      <c r="I232" s="206"/>
      <c r="J232" s="14"/>
      <c r="K232" s="254" t="s">
        <v>100</v>
      </c>
      <c r="L232" s="254"/>
      <c r="M232" s="2"/>
      <c r="N232" s="14"/>
      <c r="O232" s="14"/>
      <c r="P232" s="14"/>
      <c r="Q232" s="14"/>
      <c r="R232" s="14"/>
      <c r="S232" s="14"/>
      <c r="T232"/>
      <c r="U232"/>
    </row>
    <row r="233" spans="1:21" s="14" customFormat="1" hidden="1" x14ac:dyDescent="0.25">
      <c r="A233" s="107" t="s">
        <v>93</v>
      </c>
      <c r="B233" s="64" t="s">
        <v>155</v>
      </c>
      <c r="C233" s="64"/>
      <c r="D233" s="64"/>
      <c r="E233" s="64"/>
      <c r="F233" s="64"/>
      <c r="G233" s="64"/>
      <c r="H233" s="92"/>
      <c r="I233" s="204"/>
      <c r="J233" s="51"/>
      <c r="K233" s="254" t="s">
        <v>397</v>
      </c>
      <c r="L233" s="254"/>
      <c r="M233" s="2"/>
      <c r="N233" s="54"/>
      <c r="O233" s="65"/>
      <c r="P233" s="65"/>
      <c r="Q233" s="65"/>
      <c r="R233" s="65"/>
      <c r="S233" s="54"/>
    </row>
    <row r="234" spans="1:21" s="14" customFormat="1" hidden="1" x14ac:dyDescent="0.25">
      <c r="A234" s="107" t="s">
        <v>94</v>
      </c>
      <c r="B234" s="64"/>
      <c r="C234" s="64"/>
      <c r="D234" s="64"/>
      <c r="E234" s="64"/>
      <c r="F234" s="64"/>
      <c r="G234" s="64"/>
      <c r="H234" s="92"/>
      <c r="I234" s="204"/>
      <c r="K234" s="254" t="s">
        <v>100</v>
      </c>
      <c r="L234" s="254"/>
      <c r="M234" s="2"/>
    </row>
    <row r="235" spans="1:21" s="14" customFormat="1" hidden="1" x14ac:dyDescent="0.25">
      <c r="A235" s="108" t="s">
        <v>96</v>
      </c>
      <c r="B235" s="64" t="s">
        <v>110</v>
      </c>
      <c r="C235" s="64"/>
      <c r="D235" s="64"/>
      <c r="E235" s="64"/>
      <c r="F235" s="64"/>
      <c r="G235" s="64"/>
      <c r="H235" s="92"/>
      <c r="I235" s="204"/>
      <c r="K235" s="254" t="s">
        <v>100</v>
      </c>
      <c r="L235" s="254"/>
      <c r="M235" s="2"/>
    </row>
    <row r="236" spans="1:21" s="14" customFormat="1" hidden="1" x14ac:dyDescent="0.25">
      <c r="A236" s="108" t="s">
        <v>92</v>
      </c>
      <c r="B236" s="347" t="s">
        <v>108</v>
      </c>
      <c r="C236" s="347"/>
      <c r="D236" s="347"/>
      <c r="E236" s="347"/>
      <c r="F236" s="347"/>
      <c r="G236" s="347"/>
      <c r="H236" s="92"/>
      <c r="I236" s="204"/>
      <c r="K236" s="254" t="s">
        <v>100</v>
      </c>
      <c r="L236" s="254"/>
      <c r="M236" s="2"/>
    </row>
    <row r="237" spans="1:21" s="14" customFormat="1" hidden="1" x14ac:dyDescent="0.25">
      <c r="A237" s="108" t="s">
        <v>227</v>
      </c>
      <c r="B237" s="64" t="s">
        <v>100</v>
      </c>
      <c r="C237" s="64"/>
      <c r="D237" s="64"/>
      <c r="E237" s="64"/>
      <c r="F237" s="64"/>
      <c r="G237" s="64"/>
      <c r="H237" s="92"/>
      <c r="I237" s="204"/>
      <c r="K237" s="254" t="s">
        <v>100</v>
      </c>
      <c r="L237" s="254"/>
      <c r="M237" s="2"/>
      <c r="T237" s="51"/>
      <c r="U237" s="51"/>
    </row>
    <row r="238" spans="1:21" s="14" customFormat="1" hidden="1" x14ac:dyDescent="0.25">
      <c r="A238" s="108" t="s">
        <v>228</v>
      </c>
      <c r="B238" s="64" t="s">
        <v>100</v>
      </c>
      <c r="C238" s="64"/>
      <c r="D238" s="64"/>
      <c r="E238" s="64"/>
      <c r="F238" s="64"/>
      <c r="G238" s="64"/>
      <c r="H238" s="92"/>
      <c r="I238" s="204"/>
      <c r="K238" s="254" t="s">
        <v>100</v>
      </c>
      <c r="L238" s="254"/>
      <c r="M238" s="2"/>
      <c r="N238" s="51"/>
      <c r="O238" s="51"/>
      <c r="P238" s="51"/>
      <c r="Q238" s="51"/>
      <c r="R238" s="51"/>
      <c r="S238" s="51"/>
    </row>
    <row r="239" spans="1:21" s="14" customFormat="1" hidden="1" x14ac:dyDescent="0.25">
      <c r="A239" s="108" t="s">
        <v>229</v>
      </c>
      <c r="B239" s="64" t="s">
        <v>100</v>
      </c>
      <c r="C239" s="64"/>
      <c r="D239" s="64"/>
      <c r="E239" s="64"/>
      <c r="F239" s="64"/>
      <c r="G239" s="64"/>
      <c r="H239" s="92"/>
      <c r="I239" s="204"/>
      <c r="K239" s="254" t="s">
        <v>100</v>
      </c>
      <c r="L239" s="254"/>
      <c r="M239" s="2"/>
    </row>
    <row r="240" spans="1:21" s="14" customFormat="1" hidden="1" x14ac:dyDescent="0.25">
      <c r="A240" s="108" t="s">
        <v>230</v>
      </c>
      <c r="B240" s="36" t="s">
        <v>100</v>
      </c>
      <c r="C240" s="64"/>
      <c r="D240" s="64"/>
      <c r="E240" s="64"/>
      <c r="F240" s="64"/>
      <c r="G240" s="64"/>
      <c r="H240" s="92"/>
      <c r="I240" s="204"/>
      <c r="K240" s="254" t="s">
        <v>100</v>
      </c>
      <c r="L240" s="254"/>
      <c r="M240" s="2"/>
    </row>
    <row r="241" spans="1:21" customFormat="1" ht="28.2" hidden="1" x14ac:dyDescent="0.3">
      <c r="A241" s="109" t="s">
        <v>231</v>
      </c>
      <c r="B241" s="64" t="str">
        <f>IF(B231=$N$4,"Yes","No")</f>
        <v>No</v>
      </c>
      <c r="C241" s="64"/>
      <c r="D241" s="64"/>
      <c r="E241" s="64"/>
      <c r="F241" s="64"/>
      <c r="G241" s="64"/>
      <c r="H241" s="133"/>
      <c r="I241" s="203"/>
      <c r="J241" s="14"/>
      <c r="K241" s="254" t="s">
        <v>100</v>
      </c>
      <c r="L241" s="254"/>
      <c r="M241" s="2"/>
      <c r="N241" s="14"/>
      <c r="O241" s="14"/>
      <c r="P241" s="14"/>
      <c r="Q241" s="14"/>
      <c r="R241" s="14"/>
      <c r="S241" s="14"/>
      <c r="T241" s="14"/>
      <c r="U241" s="14"/>
    </row>
    <row r="242" spans="1:21" s="14" customFormat="1" hidden="1" x14ac:dyDescent="0.25">
      <c r="A242" s="107" t="s">
        <v>102</v>
      </c>
      <c r="B242" s="347" t="s">
        <v>111</v>
      </c>
      <c r="C242" s="347"/>
      <c r="D242" s="347"/>
      <c r="E242" s="347"/>
      <c r="F242" s="347"/>
      <c r="G242" s="347"/>
      <c r="H242" s="92"/>
      <c r="I242" s="204"/>
      <c r="J242" s="53"/>
      <c r="K242" s="254" t="s">
        <v>100</v>
      </c>
      <c r="L242" s="254"/>
      <c r="M242" s="2"/>
    </row>
    <row r="243" spans="1:21" s="14" customFormat="1" hidden="1" x14ac:dyDescent="0.25">
      <c r="A243" s="110"/>
      <c r="B243" s="64"/>
      <c r="C243" s="64"/>
      <c r="D243" s="64"/>
      <c r="E243" s="64"/>
      <c r="F243" s="64"/>
      <c r="G243" s="64"/>
      <c r="H243" s="92"/>
      <c r="I243" s="204"/>
      <c r="K243" s="254" t="s">
        <v>100</v>
      </c>
      <c r="L243" s="254"/>
      <c r="M243" s="2"/>
    </row>
    <row r="244" spans="1:21" s="14" customFormat="1" ht="14.4" hidden="1" thickBot="1" x14ac:dyDescent="0.3">
      <c r="A244" s="111" t="s">
        <v>287</v>
      </c>
      <c r="B244" s="102" t="s">
        <v>439</v>
      </c>
      <c r="C244" s="101"/>
      <c r="D244" s="101"/>
      <c r="E244" s="101"/>
      <c r="F244" s="101"/>
      <c r="G244" s="101"/>
      <c r="H244" s="101"/>
      <c r="I244" s="204"/>
      <c r="K244" s="254" t="s">
        <v>397</v>
      </c>
      <c r="L244" s="254"/>
      <c r="M244" s="2"/>
    </row>
    <row r="245" spans="1:21" s="14" customFormat="1" hidden="1" x14ac:dyDescent="0.25">
      <c r="A245" s="107" t="s">
        <v>92</v>
      </c>
      <c r="B245" s="217" t="s">
        <v>266</v>
      </c>
      <c r="C245" s="217"/>
      <c r="D245" s="217"/>
      <c r="E245" s="217"/>
      <c r="F245" s="217"/>
      <c r="G245" s="217"/>
      <c r="H245" s="92"/>
      <c r="I245" s="204"/>
      <c r="K245" s="254" t="s">
        <v>100</v>
      </c>
      <c r="L245" s="254"/>
      <c r="M245" s="2"/>
    </row>
    <row r="246" spans="1:21" s="215" customFormat="1" ht="14.4" hidden="1" x14ac:dyDescent="0.3">
      <c r="A246" s="106"/>
      <c r="B246" s="44" t="str">
        <f>CONCATENATE($O$2&amp;": "&amp;VLOOKUP($B245,$N$3:$U$23,2,0))</f>
        <v>Font: Arial</v>
      </c>
      <c r="C246" s="44" t="str">
        <f>CONCATENATE($P$2&amp;": "&amp;VLOOKUP($B245,$N$3:$U$23,3,0))</f>
        <v>T-face: Bold</v>
      </c>
      <c r="D246" s="44" t="str">
        <f>CONCATENATE($Q$2&amp;": "&amp;VLOOKUP($B245,$N$3:$U$23,4,0))</f>
        <v>Font size: 11</v>
      </c>
      <c r="E246" s="44" t="str">
        <f>CONCATENATE($R$2&amp;": "&amp;VLOOKUP($B245,$N$3:$U$23,5,0))</f>
        <v>Row height: 37.5</v>
      </c>
      <c r="F246" s="44" t="str">
        <f>CONCATENATE($S$2&amp;": "&amp;VLOOKUP($B245,$N$3:$U$23,6,0))</f>
        <v>Text col: Black</v>
      </c>
      <c r="G246" s="44" t="str">
        <f>CONCATENATE($T$2&amp;": "&amp;VLOOKUP($B245,$N$3:$U$23,7,0))</f>
        <v>BG col: White</v>
      </c>
      <c r="H246" s="131" t="str">
        <f>CONCATENATE($U$2&amp;": "&amp;VLOOKUP($B245,$N$3:$U$23,8,0))</f>
        <v>Just: Left</v>
      </c>
      <c r="I246" s="206"/>
      <c r="J246" s="14"/>
      <c r="K246" s="254" t="s">
        <v>100</v>
      </c>
      <c r="L246" s="254"/>
      <c r="M246" s="2"/>
      <c r="N246" s="14"/>
      <c r="O246" s="14"/>
      <c r="P246" s="14"/>
      <c r="Q246" s="14"/>
      <c r="R246" s="14"/>
      <c r="S246" s="14"/>
      <c r="T246"/>
      <c r="U246"/>
    </row>
    <row r="247" spans="1:21" s="14" customFormat="1" ht="30.75" hidden="1" customHeight="1" x14ac:dyDescent="0.25">
      <c r="A247" s="107" t="s">
        <v>93</v>
      </c>
      <c r="B247" s="371" t="s">
        <v>433</v>
      </c>
      <c r="C247" s="347"/>
      <c r="D247" s="347"/>
      <c r="E247" s="347"/>
      <c r="F247" s="347"/>
      <c r="G247" s="347"/>
      <c r="H247" s="92"/>
      <c r="I247" s="204"/>
      <c r="J247" s="215"/>
      <c r="K247" s="254" t="s">
        <v>397</v>
      </c>
      <c r="L247" s="254"/>
      <c r="M247" s="2"/>
      <c r="N247" s="54"/>
      <c r="O247" s="65"/>
      <c r="P247" s="65"/>
      <c r="Q247" s="65"/>
      <c r="R247" s="65"/>
      <c r="S247" s="54"/>
    </row>
    <row r="248" spans="1:21" s="14" customFormat="1" hidden="1" x14ac:dyDescent="0.25">
      <c r="A248" s="107" t="s">
        <v>94</v>
      </c>
      <c r="B248" s="217"/>
      <c r="C248" s="217"/>
      <c r="D248" s="217"/>
      <c r="E248" s="217"/>
      <c r="F248" s="217"/>
      <c r="G248" s="217"/>
      <c r="H248" s="92"/>
      <c r="I248" s="204"/>
      <c r="K248" s="254" t="s">
        <v>100</v>
      </c>
      <c r="L248" s="254"/>
      <c r="M248" s="2"/>
    </row>
    <row r="249" spans="1:21" s="14" customFormat="1" hidden="1" x14ac:dyDescent="0.25">
      <c r="A249" s="108" t="s">
        <v>96</v>
      </c>
      <c r="B249" s="217" t="s">
        <v>110</v>
      </c>
      <c r="C249" s="217"/>
      <c r="D249" s="217"/>
      <c r="E249" s="217"/>
      <c r="F249" s="217"/>
      <c r="G249" s="217"/>
      <c r="H249" s="92"/>
      <c r="I249" s="204"/>
      <c r="K249" s="254" t="s">
        <v>100</v>
      </c>
      <c r="L249" s="254"/>
      <c r="M249" s="2"/>
    </row>
    <row r="250" spans="1:21" s="14" customFormat="1" hidden="1" x14ac:dyDescent="0.25">
      <c r="A250" s="108" t="s">
        <v>92</v>
      </c>
      <c r="B250" s="347" t="s">
        <v>108</v>
      </c>
      <c r="C250" s="347"/>
      <c r="D250" s="347"/>
      <c r="E250" s="347"/>
      <c r="F250" s="347"/>
      <c r="G250" s="347"/>
      <c r="H250" s="92"/>
      <c r="I250" s="204"/>
      <c r="K250" s="254" t="s">
        <v>100</v>
      </c>
      <c r="L250" s="254"/>
      <c r="M250" s="2"/>
    </row>
    <row r="251" spans="1:21" s="14" customFormat="1" hidden="1" x14ac:dyDescent="0.25">
      <c r="A251" s="108" t="s">
        <v>227</v>
      </c>
      <c r="B251" s="217" t="s">
        <v>100</v>
      </c>
      <c r="C251" s="217"/>
      <c r="D251" s="217"/>
      <c r="E251" s="217"/>
      <c r="F251" s="217"/>
      <c r="G251" s="217"/>
      <c r="H251" s="92"/>
      <c r="I251" s="204"/>
      <c r="K251" s="254" t="s">
        <v>100</v>
      </c>
      <c r="L251" s="254"/>
      <c r="M251" s="2"/>
      <c r="T251" s="215"/>
      <c r="U251" s="215"/>
    </row>
    <row r="252" spans="1:21" s="14" customFormat="1" hidden="1" x14ac:dyDescent="0.25">
      <c r="A252" s="108" t="s">
        <v>228</v>
      </c>
      <c r="B252" s="217" t="s">
        <v>100</v>
      </c>
      <c r="C252" s="217"/>
      <c r="D252" s="217"/>
      <c r="E252" s="217"/>
      <c r="F252" s="217"/>
      <c r="G252" s="217"/>
      <c r="H252" s="92"/>
      <c r="I252" s="204"/>
      <c r="K252" s="254" t="s">
        <v>100</v>
      </c>
      <c r="L252" s="254"/>
      <c r="M252" s="2"/>
      <c r="N252" s="215"/>
      <c r="O252" s="215"/>
      <c r="P252" s="215"/>
      <c r="Q252" s="215"/>
      <c r="R252" s="215"/>
      <c r="S252" s="215"/>
    </row>
    <row r="253" spans="1:21" s="14" customFormat="1" hidden="1" x14ac:dyDescent="0.25">
      <c r="A253" s="108" t="s">
        <v>229</v>
      </c>
      <c r="B253" s="217" t="s">
        <v>100</v>
      </c>
      <c r="C253" s="217"/>
      <c r="D253" s="217"/>
      <c r="E253" s="217"/>
      <c r="F253" s="217"/>
      <c r="G253" s="217"/>
      <c r="H253" s="92"/>
      <c r="I253" s="204"/>
      <c r="K253" s="254" t="s">
        <v>100</v>
      </c>
      <c r="L253" s="254"/>
      <c r="M253" s="2"/>
    </row>
    <row r="254" spans="1:21" s="14" customFormat="1" hidden="1" x14ac:dyDescent="0.25">
      <c r="A254" s="108" t="s">
        <v>230</v>
      </c>
      <c r="B254" s="36" t="s">
        <v>100</v>
      </c>
      <c r="C254" s="217"/>
      <c r="D254" s="217"/>
      <c r="E254" s="217"/>
      <c r="F254" s="217"/>
      <c r="G254" s="217"/>
      <c r="H254" s="92"/>
      <c r="I254" s="204"/>
      <c r="K254" s="254" t="s">
        <v>100</v>
      </c>
      <c r="L254" s="254"/>
      <c r="M254" s="2"/>
    </row>
    <row r="255" spans="1:21" customFormat="1" ht="28.2" hidden="1" x14ac:dyDescent="0.3">
      <c r="A255" s="109" t="s">
        <v>231</v>
      </c>
      <c r="B255" s="217" t="str">
        <f>IF(B245=$N$4,"Yes","No")</f>
        <v>No</v>
      </c>
      <c r="C255" s="217"/>
      <c r="D255" s="217"/>
      <c r="E255" s="217"/>
      <c r="F255" s="217"/>
      <c r="G255" s="217"/>
      <c r="H255" s="133"/>
      <c r="I255" s="203"/>
      <c r="J255" s="14"/>
      <c r="K255" s="254" t="s">
        <v>100</v>
      </c>
      <c r="L255" s="254"/>
      <c r="M255" s="2"/>
      <c r="N255" s="14"/>
      <c r="O255" s="14"/>
      <c r="P255" s="14"/>
      <c r="Q255" s="14"/>
      <c r="R255" s="14"/>
      <c r="S255" s="14"/>
      <c r="T255" s="14"/>
      <c r="U255" s="14"/>
    </row>
    <row r="256" spans="1:21" s="14" customFormat="1" hidden="1" x14ac:dyDescent="0.25">
      <c r="A256" s="107" t="s">
        <v>102</v>
      </c>
      <c r="B256" s="347" t="s">
        <v>111</v>
      </c>
      <c r="C256" s="347"/>
      <c r="D256" s="347"/>
      <c r="E256" s="347"/>
      <c r="F256" s="347"/>
      <c r="G256" s="347"/>
      <c r="H256" s="92"/>
      <c r="I256" s="204"/>
      <c r="J256" s="53"/>
      <c r="K256" s="254" t="s">
        <v>100</v>
      </c>
      <c r="L256" s="254"/>
      <c r="M256" s="2"/>
    </row>
    <row r="257" spans="1:21" s="14" customFormat="1" hidden="1" x14ac:dyDescent="0.25">
      <c r="A257" s="110"/>
      <c r="B257" s="217"/>
      <c r="C257" s="217"/>
      <c r="D257" s="217"/>
      <c r="E257" s="217"/>
      <c r="F257" s="217"/>
      <c r="G257" s="217"/>
      <c r="H257" s="92"/>
      <c r="I257" s="204"/>
      <c r="K257" s="254" t="s">
        <v>100</v>
      </c>
      <c r="L257" s="254"/>
      <c r="M257" s="2"/>
    </row>
    <row r="258" spans="1:21" s="14" customFormat="1" ht="14.4" hidden="1" thickBot="1" x14ac:dyDescent="0.3">
      <c r="A258" s="111" t="s">
        <v>286</v>
      </c>
      <c r="B258" s="102" t="s">
        <v>125</v>
      </c>
      <c r="C258" s="101"/>
      <c r="D258" s="101"/>
      <c r="E258" s="101"/>
      <c r="F258" s="101"/>
      <c r="G258" s="101"/>
      <c r="H258" s="101"/>
      <c r="I258" s="204"/>
      <c r="K258" s="254" t="s">
        <v>397</v>
      </c>
      <c r="L258" s="254"/>
      <c r="M258" s="2"/>
    </row>
    <row r="259" spans="1:21" s="14" customFormat="1" hidden="1" x14ac:dyDescent="0.25">
      <c r="A259" s="107" t="s">
        <v>92</v>
      </c>
      <c r="B259" s="64" t="s">
        <v>377</v>
      </c>
      <c r="C259" s="64"/>
      <c r="D259" s="64"/>
      <c r="E259" s="64"/>
      <c r="F259" s="64"/>
      <c r="G259" s="64"/>
      <c r="H259" s="92"/>
      <c r="I259" s="204"/>
      <c r="K259" s="254" t="s">
        <v>100</v>
      </c>
      <c r="L259" s="254"/>
      <c r="M259" s="2"/>
    </row>
    <row r="260" spans="1:21" s="51" customFormat="1" ht="14.4" hidden="1" x14ac:dyDescent="0.3">
      <c r="A260" s="106"/>
      <c r="B260" s="44" t="str">
        <f>CONCATENATE($O$2&amp;": "&amp;VLOOKUP($B259,$N$3:$U$23,2,0))</f>
        <v>Font: Arial</v>
      </c>
      <c r="C260" s="44" t="str">
        <f>CONCATENATE($P$2&amp;": "&amp;VLOOKUP($B259,$N$3:$U$23,3,0))</f>
        <v>T-face: Bold</v>
      </c>
      <c r="D260" s="44" t="str">
        <f>CONCATENATE($Q$2&amp;": "&amp;VLOOKUP($B259,$N$3:$U$23,4,0))</f>
        <v>Font size: 14</v>
      </c>
      <c r="E260" s="44" t="str">
        <f>CONCATENATE($R$2&amp;": "&amp;VLOOKUP($B259,$N$3:$U$23,5,0))</f>
        <v>Row height: 40.5</v>
      </c>
      <c r="F260" s="44" t="str">
        <f>CONCATENATE($S$2&amp;": "&amp;VLOOKUP($B259,$N$3:$U$23,6,0))</f>
        <v>Text col: Teal</v>
      </c>
      <c r="G260" s="44" t="str">
        <f>CONCATENATE($T$2&amp;": "&amp;VLOOKUP($B259,$N$3:$U$23,7,0))</f>
        <v>BG col: White</v>
      </c>
      <c r="H260" s="131" t="str">
        <f>CONCATENATE($U$2&amp;": "&amp;VLOOKUP($B259,$N$3:$U$23,8,0))</f>
        <v>Just: Left</v>
      </c>
      <c r="I260" s="206"/>
      <c r="J260" s="14"/>
      <c r="K260" s="254" t="s">
        <v>100</v>
      </c>
      <c r="L260" s="254"/>
      <c r="M260" s="2"/>
      <c r="N260" s="14"/>
      <c r="O260" s="14"/>
      <c r="P260" s="14"/>
      <c r="Q260" s="14"/>
      <c r="R260" s="14"/>
      <c r="S260" s="14"/>
      <c r="T260"/>
      <c r="U260"/>
    </row>
    <row r="261" spans="1:21" s="14" customFormat="1" hidden="1" x14ac:dyDescent="0.25">
      <c r="A261" s="107" t="s">
        <v>93</v>
      </c>
      <c r="B261" s="64" t="s">
        <v>83</v>
      </c>
      <c r="C261" s="64"/>
      <c r="D261" s="64"/>
      <c r="E261" s="64"/>
      <c r="F261" s="64"/>
      <c r="G261" s="64"/>
      <c r="H261" s="92"/>
      <c r="I261" s="204"/>
      <c r="J261" s="51"/>
      <c r="K261" s="254" t="s">
        <v>397</v>
      </c>
      <c r="L261" s="254"/>
      <c r="M261" s="2"/>
      <c r="N261" s="54"/>
      <c r="O261" s="65"/>
      <c r="P261" s="65"/>
      <c r="Q261" s="65"/>
      <c r="R261" s="65"/>
      <c r="S261" s="54"/>
    </row>
    <row r="262" spans="1:21" s="14" customFormat="1" hidden="1" x14ac:dyDescent="0.25">
      <c r="A262" s="107" t="s">
        <v>94</v>
      </c>
      <c r="B262" s="64"/>
      <c r="C262" s="64"/>
      <c r="D262" s="64"/>
      <c r="E262" s="64"/>
      <c r="F262" s="64"/>
      <c r="G262" s="64"/>
      <c r="H262" s="92"/>
      <c r="I262" s="204"/>
      <c r="K262" s="254" t="s">
        <v>100</v>
      </c>
      <c r="L262" s="254"/>
      <c r="M262" s="2"/>
    </row>
    <row r="263" spans="1:21" s="14" customFormat="1" hidden="1" x14ac:dyDescent="0.25">
      <c r="A263" s="108" t="s">
        <v>96</v>
      </c>
      <c r="B263" s="64" t="s">
        <v>110</v>
      </c>
      <c r="C263" s="64"/>
      <c r="D263" s="64"/>
      <c r="E263" s="64"/>
      <c r="F263" s="64"/>
      <c r="G263" s="64"/>
      <c r="H263" s="92"/>
      <c r="I263" s="204"/>
      <c r="K263" s="254" t="s">
        <v>100</v>
      </c>
      <c r="L263" s="254"/>
      <c r="M263" s="2"/>
    </row>
    <row r="264" spans="1:21" s="14" customFormat="1" hidden="1" x14ac:dyDescent="0.25">
      <c r="A264" s="108" t="s">
        <v>92</v>
      </c>
      <c r="B264" s="347" t="s">
        <v>108</v>
      </c>
      <c r="C264" s="347"/>
      <c r="D264" s="347"/>
      <c r="E264" s="347"/>
      <c r="F264" s="347"/>
      <c r="G264" s="347"/>
      <c r="H264" s="92"/>
      <c r="I264" s="204"/>
      <c r="K264" s="254" t="s">
        <v>397</v>
      </c>
      <c r="L264" s="254"/>
      <c r="M264" s="2"/>
    </row>
    <row r="265" spans="1:21" s="14" customFormat="1" hidden="1" x14ac:dyDescent="0.25">
      <c r="A265" s="108" t="s">
        <v>227</v>
      </c>
      <c r="B265" s="64" t="s">
        <v>100</v>
      </c>
      <c r="C265" s="64"/>
      <c r="D265" s="64"/>
      <c r="E265" s="64"/>
      <c r="F265" s="64"/>
      <c r="G265" s="64"/>
      <c r="H265" s="92"/>
      <c r="I265" s="204"/>
      <c r="K265" s="254" t="s">
        <v>100</v>
      </c>
      <c r="L265" s="254"/>
      <c r="M265" s="2"/>
      <c r="T265" s="51"/>
      <c r="U265" s="51"/>
    </row>
    <row r="266" spans="1:21" s="14" customFormat="1" hidden="1" x14ac:dyDescent="0.25">
      <c r="A266" s="108" t="s">
        <v>228</v>
      </c>
      <c r="B266" s="64" t="s">
        <v>100</v>
      </c>
      <c r="C266" s="64"/>
      <c r="D266" s="64"/>
      <c r="E266" s="64"/>
      <c r="F266" s="64"/>
      <c r="G266" s="64"/>
      <c r="H266" s="92"/>
      <c r="I266" s="204"/>
      <c r="K266" s="254" t="s">
        <v>100</v>
      </c>
      <c r="L266" s="254"/>
      <c r="M266" s="2"/>
      <c r="N266" s="51"/>
      <c r="O266" s="51"/>
      <c r="P266" s="51"/>
      <c r="Q266" s="51"/>
      <c r="R266" s="51"/>
      <c r="S266" s="51"/>
    </row>
    <row r="267" spans="1:21" s="14" customFormat="1" hidden="1" x14ac:dyDescent="0.25">
      <c r="A267" s="108" t="s">
        <v>229</v>
      </c>
      <c r="B267" s="64" t="s">
        <v>100</v>
      </c>
      <c r="C267" s="64"/>
      <c r="D267" s="64"/>
      <c r="E267" s="64"/>
      <c r="F267" s="64"/>
      <c r="G267" s="64"/>
      <c r="H267" s="92"/>
      <c r="I267" s="204"/>
      <c r="K267" s="254" t="s">
        <v>100</v>
      </c>
      <c r="L267" s="254"/>
      <c r="M267" s="2"/>
    </row>
    <row r="268" spans="1:21" s="14" customFormat="1" hidden="1" x14ac:dyDescent="0.25">
      <c r="A268" s="108" t="s">
        <v>230</v>
      </c>
      <c r="B268" s="36" t="s">
        <v>100</v>
      </c>
      <c r="C268" s="64"/>
      <c r="D268" s="64"/>
      <c r="E268" s="64"/>
      <c r="F268" s="64"/>
      <c r="G268" s="64"/>
      <c r="H268" s="92"/>
      <c r="I268" s="204"/>
      <c r="K268" s="254" t="s">
        <v>100</v>
      </c>
      <c r="L268" s="254"/>
      <c r="M268" s="2"/>
    </row>
    <row r="269" spans="1:21" customFormat="1" ht="28.2" hidden="1" x14ac:dyDescent="0.3">
      <c r="A269" s="109" t="s">
        <v>231</v>
      </c>
      <c r="B269" s="64" t="str">
        <f>IF(B259=$N$4,"Yes","No")</f>
        <v>No</v>
      </c>
      <c r="C269" s="64"/>
      <c r="D269" s="64"/>
      <c r="E269" s="64"/>
      <c r="F269" s="64"/>
      <c r="G269" s="64"/>
      <c r="H269" s="133"/>
      <c r="I269" s="203"/>
      <c r="J269" s="14"/>
      <c r="K269" s="254" t="s">
        <v>100</v>
      </c>
      <c r="L269" s="254"/>
      <c r="M269" s="2"/>
      <c r="N269" s="14"/>
      <c r="O269" s="14"/>
      <c r="P269" s="14"/>
      <c r="Q269" s="14"/>
      <c r="R269" s="14"/>
      <c r="S269" s="14"/>
      <c r="T269" s="14"/>
      <c r="U269" s="14"/>
    </row>
    <row r="270" spans="1:21" s="14" customFormat="1" hidden="1" x14ac:dyDescent="0.25">
      <c r="A270" s="107" t="s">
        <v>102</v>
      </c>
      <c r="B270" s="347" t="s">
        <v>111</v>
      </c>
      <c r="C270" s="347"/>
      <c r="D270" s="347"/>
      <c r="E270" s="347"/>
      <c r="F270" s="347"/>
      <c r="G270" s="347"/>
      <c r="H270" s="92"/>
      <c r="I270" s="204"/>
      <c r="J270" s="53"/>
      <c r="K270" s="254" t="s">
        <v>100</v>
      </c>
      <c r="L270" s="254"/>
      <c r="M270" s="2"/>
    </row>
    <row r="271" spans="1:21" s="14" customFormat="1" hidden="1" x14ac:dyDescent="0.25">
      <c r="A271" s="110"/>
      <c r="B271" s="64"/>
      <c r="C271" s="64"/>
      <c r="D271" s="64"/>
      <c r="E271" s="64"/>
      <c r="F271" s="64"/>
      <c r="G271" s="64"/>
      <c r="H271" s="92"/>
      <c r="I271" s="204"/>
      <c r="K271" s="254" t="s">
        <v>100</v>
      </c>
      <c r="L271" s="254"/>
      <c r="M271" s="2"/>
    </row>
    <row r="272" spans="1:21" s="14" customFormat="1" ht="14.4" hidden="1" thickBot="1" x14ac:dyDescent="0.3">
      <c r="A272" s="111" t="s">
        <v>288</v>
      </c>
      <c r="B272" s="102" t="s">
        <v>172</v>
      </c>
      <c r="C272" s="101"/>
      <c r="D272" s="101"/>
      <c r="E272" s="101"/>
      <c r="F272" s="101"/>
      <c r="G272" s="101"/>
      <c r="H272" s="101"/>
      <c r="I272" s="204"/>
      <c r="K272" s="254" t="s">
        <v>100</v>
      </c>
      <c r="L272" s="254"/>
      <c r="M272" s="2"/>
    </row>
    <row r="273" spans="1:21" s="14" customFormat="1" hidden="1" x14ac:dyDescent="0.25">
      <c r="A273" s="107" t="s">
        <v>92</v>
      </c>
      <c r="B273" s="64" t="s">
        <v>156</v>
      </c>
      <c r="C273" s="64"/>
      <c r="D273" s="64"/>
      <c r="E273" s="64"/>
      <c r="F273" s="64"/>
      <c r="G273" s="64"/>
      <c r="H273" s="92"/>
      <c r="I273" s="204"/>
      <c r="K273" s="254" t="s">
        <v>100</v>
      </c>
      <c r="L273" s="254"/>
      <c r="M273" s="2"/>
    </row>
    <row r="274" spans="1:21" s="51" customFormat="1" ht="28.2" hidden="1" x14ac:dyDescent="0.3">
      <c r="A274" s="106"/>
      <c r="B274" s="44" t="str">
        <f>CONCATENATE($O$2&amp;": "&amp;VLOOKUP($B273,$N$3:$U$23,2,0))</f>
        <v>Font: Arial</v>
      </c>
      <c r="C274" s="44" t="str">
        <f>CONCATENATE($P$2&amp;": "&amp;VLOOKUP($B273,$N$3:$U$23,3,0))</f>
        <v>T-face: Bold</v>
      </c>
      <c r="D274" s="44" t="str">
        <f>CONCATENATE($Q$2&amp;": "&amp;VLOOKUP($B273,$N$3:$U$23,4,0))</f>
        <v>Font size: 11</v>
      </c>
      <c r="E274" s="44" t="str">
        <f>CONCATENATE($R$2&amp;": "&amp;VLOOKUP($B273,$N$3:$U$23,5,0))</f>
        <v>Row height: 24.75</v>
      </c>
      <c r="F274" s="44" t="str">
        <f>CONCATENATE($S$2&amp;": "&amp;VLOOKUP($B273,$N$3:$U$23,6,0))</f>
        <v>Text col: Black</v>
      </c>
      <c r="G274" s="44" t="str">
        <f>CONCATENATE($T$2&amp;": "&amp;VLOOKUP($B273,$N$3:$U$23,7,0))</f>
        <v>BG col: White</v>
      </c>
      <c r="H274" s="131" t="str">
        <f>CONCATENATE($U$2&amp;": "&amp;VLOOKUP($B273,$N$3:$U$23,8,0))</f>
        <v>Just: Left</v>
      </c>
      <c r="I274" s="206"/>
      <c r="J274" s="14"/>
      <c r="K274" s="254" t="s">
        <v>100</v>
      </c>
      <c r="L274" s="254"/>
      <c r="M274" s="2"/>
      <c r="N274" s="14"/>
      <c r="O274" s="14"/>
      <c r="P274" s="14"/>
      <c r="Q274" s="14"/>
      <c r="R274" s="14"/>
      <c r="S274" s="14"/>
      <c r="T274"/>
      <c r="U274"/>
    </row>
    <row r="275" spans="1:21" s="14" customFormat="1" hidden="1" x14ac:dyDescent="0.25">
      <c r="A275" s="107" t="s">
        <v>93</v>
      </c>
      <c r="B275" s="64" t="s">
        <v>166</v>
      </c>
      <c r="C275" s="64"/>
      <c r="D275" s="64"/>
      <c r="E275" s="64"/>
      <c r="F275" s="64"/>
      <c r="G275" s="64"/>
      <c r="H275" s="92"/>
      <c r="I275" s="204"/>
      <c r="J275" s="51"/>
      <c r="K275" s="254" t="s">
        <v>100</v>
      </c>
      <c r="L275" s="254"/>
      <c r="M275" s="2"/>
      <c r="N275" s="54"/>
      <c r="O275" s="65"/>
      <c r="P275" s="65"/>
      <c r="Q275" s="65"/>
      <c r="R275" s="65"/>
      <c r="S275" s="54"/>
    </row>
    <row r="276" spans="1:21" s="14" customFormat="1" hidden="1" x14ac:dyDescent="0.25">
      <c r="A276" s="107" t="s">
        <v>94</v>
      </c>
      <c r="B276" s="64"/>
      <c r="C276" s="64"/>
      <c r="D276" s="64"/>
      <c r="E276" s="64"/>
      <c r="F276" s="64"/>
      <c r="G276" s="64"/>
      <c r="H276" s="92"/>
      <c r="I276" s="204"/>
      <c r="K276" s="254" t="s">
        <v>100</v>
      </c>
      <c r="L276" s="254"/>
      <c r="M276" s="2"/>
    </row>
    <row r="277" spans="1:21" s="14" customFormat="1" hidden="1" x14ac:dyDescent="0.25">
      <c r="A277" s="108" t="s">
        <v>96</v>
      </c>
      <c r="B277" s="64" t="s">
        <v>110</v>
      </c>
      <c r="C277" s="64"/>
      <c r="D277" s="64"/>
      <c r="E277" s="64"/>
      <c r="F277" s="64"/>
      <c r="G277" s="64"/>
      <c r="H277" s="92"/>
      <c r="I277" s="204"/>
      <c r="K277" s="254" t="s">
        <v>100</v>
      </c>
      <c r="L277" s="254"/>
      <c r="M277" s="2"/>
    </row>
    <row r="278" spans="1:21" s="14" customFormat="1" hidden="1" x14ac:dyDescent="0.25">
      <c r="A278" s="108" t="s">
        <v>92</v>
      </c>
      <c r="B278" s="347" t="s">
        <v>108</v>
      </c>
      <c r="C278" s="347"/>
      <c r="D278" s="347"/>
      <c r="E278" s="347"/>
      <c r="F278" s="347"/>
      <c r="G278" s="347"/>
      <c r="H278" s="92"/>
      <c r="I278" s="204"/>
      <c r="K278" s="254" t="s">
        <v>100</v>
      </c>
      <c r="L278" s="254"/>
      <c r="M278" s="2"/>
    </row>
    <row r="279" spans="1:21" s="14" customFormat="1" hidden="1" x14ac:dyDescent="0.25">
      <c r="A279" s="108" t="s">
        <v>227</v>
      </c>
      <c r="B279" s="64" t="s">
        <v>100</v>
      </c>
      <c r="C279" s="64"/>
      <c r="D279" s="64"/>
      <c r="E279" s="64"/>
      <c r="F279" s="64"/>
      <c r="G279" s="64"/>
      <c r="H279" s="92"/>
      <c r="I279" s="204"/>
      <c r="K279" s="254" t="s">
        <v>100</v>
      </c>
      <c r="L279" s="254"/>
      <c r="M279" s="2"/>
      <c r="T279" s="51"/>
      <c r="U279" s="51"/>
    </row>
    <row r="280" spans="1:21" s="14" customFormat="1" hidden="1" x14ac:dyDescent="0.25">
      <c r="A280" s="108" t="s">
        <v>228</v>
      </c>
      <c r="B280" s="64" t="s">
        <v>100</v>
      </c>
      <c r="C280" s="64"/>
      <c r="D280" s="64"/>
      <c r="E280" s="64"/>
      <c r="F280" s="64"/>
      <c r="G280" s="64"/>
      <c r="H280" s="92"/>
      <c r="I280" s="204"/>
      <c r="K280" s="254" t="s">
        <v>100</v>
      </c>
      <c r="L280" s="254"/>
      <c r="M280" s="2"/>
      <c r="N280" s="51"/>
      <c r="O280" s="51"/>
      <c r="P280" s="51"/>
      <c r="Q280" s="51"/>
      <c r="R280" s="51"/>
      <c r="S280" s="51"/>
    </row>
    <row r="281" spans="1:21" s="14" customFormat="1" hidden="1" x14ac:dyDescent="0.25">
      <c r="A281" s="108" t="s">
        <v>229</v>
      </c>
      <c r="B281" s="64" t="s">
        <v>100</v>
      </c>
      <c r="C281" s="64"/>
      <c r="D281" s="64"/>
      <c r="E281" s="64"/>
      <c r="F281" s="64"/>
      <c r="G281" s="64"/>
      <c r="H281" s="92"/>
      <c r="I281" s="204"/>
      <c r="K281" s="254" t="s">
        <v>100</v>
      </c>
      <c r="L281" s="254"/>
      <c r="M281" s="2"/>
    </row>
    <row r="282" spans="1:21" s="14" customFormat="1" hidden="1" x14ac:dyDescent="0.25">
      <c r="A282" s="108" t="s">
        <v>230</v>
      </c>
      <c r="B282" s="36" t="s">
        <v>100</v>
      </c>
      <c r="C282" s="64"/>
      <c r="D282" s="64"/>
      <c r="E282" s="64"/>
      <c r="F282" s="64"/>
      <c r="G282" s="64"/>
      <c r="H282" s="92"/>
      <c r="I282" s="204"/>
      <c r="K282" s="254" t="s">
        <v>100</v>
      </c>
      <c r="L282" s="254"/>
      <c r="M282" s="2"/>
    </row>
    <row r="283" spans="1:21" customFormat="1" ht="28.2" hidden="1" x14ac:dyDescent="0.3">
      <c r="A283" s="109" t="s">
        <v>231</v>
      </c>
      <c r="B283" s="64" t="str">
        <f>IF(B273=$N$4,"Yes","No")</f>
        <v>No</v>
      </c>
      <c r="C283" s="64"/>
      <c r="D283" s="64"/>
      <c r="E283" s="64"/>
      <c r="F283" s="64"/>
      <c r="G283" s="64"/>
      <c r="H283" s="133"/>
      <c r="I283" s="203"/>
      <c r="J283" s="14"/>
      <c r="K283" s="254" t="s">
        <v>100</v>
      </c>
      <c r="L283" s="254"/>
      <c r="M283" s="2"/>
      <c r="N283" s="14"/>
      <c r="O283" s="14"/>
      <c r="P283" s="14"/>
      <c r="Q283" s="14"/>
      <c r="R283" s="14"/>
      <c r="S283" s="14"/>
      <c r="T283" s="14"/>
      <c r="U283" s="14"/>
    </row>
    <row r="284" spans="1:21" s="14" customFormat="1" hidden="1" x14ac:dyDescent="0.25">
      <c r="A284" s="107" t="s">
        <v>102</v>
      </c>
      <c r="B284" s="347" t="s">
        <v>111</v>
      </c>
      <c r="C284" s="347"/>
      <c r="D284" s="347"/>
      <c r="E284" s="347"/>
      <c r="F284" s="347"/>
      <c r="G284" s="347"/>
      <c r="H284" s="92"/>
      <c r="I284" s="204"/>
      <c r="J284" s="53"/>
      <c r="K284" s="254" t="s">
        <v>100</v>
      </c>
      <c r="L284" s="254"/>
      <c r="M284" s="2"/>
    </row>
    <row r="285" spans="1:21" s="14" customFormat="1" hidden="1" x14ac:dyDescent="0.25">
      <c r="A285" s="110"/>
      <c r="B285" s="64"/>
      <c r="C285" s="64"/>
      <c r="D285" s="64"/>
      <c r="E285" s="64"/>
      <c r="F285" s="64"/>
      <c r="G285" s="64"/>
      <c r="H285" s="92"/>
      <c r="I285" s="204"/>
      <c r="K285" s="254" t="s">
        <v>100</v>
      </c>
      <c r="L285" s="254"/>
      <c r="M285" s="2"/>
    </row>
    <row r="286" spans="1:21" s="14" customFormat="1" ht="14.4" hidden="1" thickBot="1" x14ac:dyDescent="0.3">
      <c r="A286" s="111" t="s">
        <v>289</v>
      </c>
      <c r="B286" s="102" t="s">
        <v>171</v>
      </c>
      <c r="C286" s="101"/>
      <c r="D286" s="101"/>
      <c r="E286" s="101"/>
      <c r="F286" s="101"/>
      <c r="G286" s="101"/>
      <c r="H286" s="101"/>
      <c r="I286" s="204"/>
      <c r="K286" s="254" t="s">
        <v>100</v>
      </c>
      <c r="L286" s="254"/>
      <c r="M286" s="2"/>
    </row>
    <row r="287" spans="1:21" s="14" customFormat="1" hidden="1" x14ac:dyDescent="0.25">
      <c r="A287" s="107" t="s">
        <v>92</v>
      </c>
      <c r="B287" s="64" t="s">
        <v>149</v>
      </c>
      <c r="C287" s="64"/>
      <c r="D287" s="64"/>
      <c r="E287" s="64"/>
      <c r="F287" s="64"/>
      <c r="G287" s="64"/>
      <c r="H287" s="92"/>
      <c r="I287" s="204"/>
      <c r="K287" s="254" t="s">
        <v>100</v>
      </c>
      <c r="L287" s="254"/>
      <c r="M287" s="2"/>
    </row>
    <row r="288" spans="1:21" s="51" customFormat="1" ht="14.4" hidden="1" x14ac:dyDescent="0.3">
      <c r="A288" s="106"/>
      <c r="B288" s="44" t="str">
        <f>CONCATENATE($O$2&amp;": "&amp;VLOOKUP($B287,$N$3:$U$23,2,0))</f>
        <v>Font: Arial</v>
      </c>
      <c r="C288" s="44" t="str">
        <f>CONCATENATE($P$2&amp;": "&amp;VLOOKUP($B287,$N$3:$U$23,3,0))</f>
        <v>T-face: Normal</v>
      </c>
      <c r="D288" s="44" t="str">
        <f>CONCATENATE($Q$2&amp;": "&amp;VLOOKUP($B287,$N$3:$U$23,4,0))</f>
        <v>Font size: 11</v>
      </c>
      <c r="E288" s="44" t="str">
        <f>CONCATENATE($R$2&amp;": "&amp;VLOOKUP($B287,$N$3:$U$23,5,0))</f>
        <v>Row height: 15</v>
      </c>
      <c r="F288" s="44" t="str">
        <f>CONCATENATE($S$2&amp;": "&amp;VLOOKUP($B287,$N$3:$U$23,6,0))</f>
        <v>Text col: Black</v>
      </c>
      <c r="G288" s="44" t="str">
        <f>CONCATENATE($T$2&amp;": "&amp;VLOOKUP($B287,$N$3:$U$23,7,0))</f>
        <v>BG col: White</v>
      </c>
      <c r="H288" s="131" t="str">
        <f>CONCATENATE($U$2&amp;": "&amp;VLOOKUP($B287,$N$3:$U$23,8,0))</f>
        <v>Just: Left</v>
      </c>
      <c r="I288" s="206"/>
      <c r="J288" s="14"/>
      <c r="K288" s="254" t="s">
        <v>100</v>
      </c>
      <c r="L288" s="254"/>
      <c r="M288" s="2"/>
      <c r="N288" s="14"/>
      <c r="O288" s="14"/>
      <c r="P288" s="14"/>
      <c r="Q288" s="14"/>
      <c r="R288" s="14"/>
      <c r="S288" s="14"/>
      <c r="T288"/>
      <c r="U288"/>
    </row>
    <row r="289" spans="1:21" s="14" customFormat="1" hidden="1" x14ac:dyDescent="0.25">
      <c r="A289" s="107" t="s">
        <v>93</v>
      </c>
      <c r="B289" s="64" t="s">
        <v>167</v>
      </c>
      <c r="C289" s="64"/>
      <c r="D289" s="64"/>
      <c r="E289" s="64"/>
      <c r="F289" s="64"/>
      <c r="G289" s="64"/>
      <c r="H289" s="92"/>
      <c r="I289" s="204"/>
      <c r="J289" s="51"/>
      <c r="K289" s="254" t="s">
        <v>100</v>
      </c>
      <c r="L289" s="254"/>
      <c r="M289" s="2"/>
      <c r="N289" s="54"/>
      <c r="O289" s="65"/>
      <c r="P289" s="65"/>
      <c r="Q289" s="65"/>
      <c r="R289" s="65"/>
      <c r="S289" s="54"/>
    </row>
    <row r="290" spans="1:21" s="14" customFormat="1" hidden="1" x14ac:dyDescent="0.25">
      <c r="A290" s="107" t="s">
        <v>94</v>
      </c>
      <c r="B290" s="64"/>
      <c r="C290" s="64"/>
      <c r="D290" s="64"/>
      <c r="E290" s="64"/>
      <c r="F290" s="64"/>
      <c r="G290" s="64"/>
      <c r="H290" s="92"/>
      <c r="I290" s="204"/>
      <c r="K290" s="254" t="s">
        <v>100</v>
      </c>
      <c r="L290" s="254"/>
      <c r="M290" s="2"/>
    </row>
    <row r="291" spans="1:21" s="14" customFormat="1" hidden="1" x14ac:dyDescent="0.25">
      <c r="A291" s="108" t="s">
        <v>96</v>
      </c>
      <c r="B291" s="64" t="s">
        <v>110</v>
      </c>
      <c r="C291" s="64"/>
      <c r="D291" s="64"/>
      <c r="E291" s="64"/>
      <c r="F291" s="64"/>
      <c r="G291" s="64"/>
      <c r="H291" s="92"/>
      <c r="I291" s="204"/>
      <c r="K291" s="254" t="s">
        <v>100</v>
      </c>
      <c r="L291" s="254"/>
      <c r="M291" s="2"/>
    </row>
    <row r="292" spans="1:21" s="14" customFormat="1" hidden="1" x14ac:dyDescent="0.25">
      <c r="A292" s="108" t="s">
        <v>92</v>
      </c>
      <c r="B292" s="347" t="s">
        <v>108</v>
      </c>
      <c r="C292" s="347"/>
      <c r="D292" s="347"/>
      <c r="E292" s="347"/>
      <c r="F292" s="347"/>
      <c r="G292" s="347"/>
      <c r="H292" s="92"/>
      <c r="I292" s="204"/>
      <c r="K292" s="254" t="s">
        <v>100</v>
      </c>
      <c r="L292" s="254"/>
      <c r="M292" s="2"/>
    </row>
    <row r="293" spans="1:21" s="14" customFormat="1" hidden="1" x14ac:dyDescent="0.25">
      <c r="A293" s="108" t="s">
        <v>227</v>
      </c>
      <c r="B293" s="64" t="s">
        <v>100</v>
      </c>
      <c r="C293" s="64"/>
      <c r="D293" s="64"/>
      <c r="E293" s="64"/>
      <c r="F293" s="64"/>
      <c r="G293" s="64"/>
      <c r="H293" s="92"/>
      <c r="I293" s="204"/>
      <c r="K293" s="254" t="s">
        <v>100</v>
      </c>
      <c r="L293" s="254"/>
      <c r="M293" s="2"/>
      <c r="T293" s="51"/>
      <c r="U293" s="51"/>
    </row>
    <row r="294" spans="1:21" s="14" customFormat="1" hidden="1" x14ac:dyDescent="0.25">
      <c r="A294" s="108" t="s">
        <v>228</v>
      </c>
      <c r="B294" s="64" t="s">
        <v>100</v>
      </c>
      <c r="C294" s="64"/>
      <c r="D294" s="64"/>
      <c r="E294" s="64"/>
      <c r="F294" s="64"/>
      <c r="G294" s="64"/>
      <c r="H294" s="92"/>
      <c r="I294" s="204"/>
      <c r="K294" s="254" t="s">
        <v>100</v>
      </c>
      <c r="L294" s="254"/>
      <c r="M294" s="2"/>
      <c r="N294" s="51"/>
      <c r="O294" s="51"/>
      <c r="P294" s="51"/>
      <c r="Q294" s="51"/>
      <c r="R294" s="51"/>
      <c r="S294" s="51"/>
    </row>
    <row r="295" spans="1:21" s="14" customFormat="1" hidden="1" x14ac:dyDescent="0.25">
      <c r="A295" s="108" t="s">
        <v>229</v>
      </c>
      <c r="B295" s="64" t="s">
        <v>100</v>
      </c>
      <c r="C295" s="64"/>
      <c r="D295" s="64"/>
      <c r="E295" s="64"/>
      <c r="F295" s="64"/>
      <c r="G295" s="64"/>
      <c r="H295" s="92"/>
      <c r="I295" s="204"/>
      <c r="K295" s="254" t="s">
        <v>100</v>
      </c>
      <c r="L295" s="254"/>
      <c r="M295" s="2"/>
    </row>
    <row r="296" spans="1:21" s="14" customFormat="1" hidden="1" x14ac:dyDescent="0.25">
      <c r="A296" s="108" t="s">
        <v>230</v>
      </c>
      <c r="B296" s="36" t="s">
        <v>100</v>
      </c>
      <c r="C296" s="64"/>
      <c r="D296" s="64"/>
      <c r="E296" s="64"/>
      <c r="F296" s="64"/>
      <c r="G296" s="64"/>
      <c r="H296" s="92"/>
      <c r="I296" s="204"/>
      <c r="K296" s="254" t="s">
        <v>100</v>
      </c>
      <c r="L296" s="254"/>
      <c r="M296" s="2"/>
    </row>
    <row r="297" spans="1:21" customFormat="1" ht="28.2" hidden="1" x14ac:dyDescent="0.3">
      <c r="A297" s="109" t="s">
        <v>231</v>
      </c>
      <c r="B297" s="64" t="str">
        <f>IF(B287=$N$4,"Yes","No")</f>
        <v>No</v>
      </c>
      <c r="C297" s="64"/>
      <c r="D297" s="64"/>
      <c r="E297" s="64"/>
      <c r="F297" s="64"/>
      <c r="G297" s="64"/>
      <c r="H297" s="133"/>
      <c r="I297" s="203"/>
      <c r="J297" s="14"/>
      <c r="K297" s="254" t="s">
        <v>100</v>
      </c>
      <c r="L297" s="254"/>
      <c r="M297" s="2"/>
      <c r="N297" s="14"/>
      <c r="O297" s="14"/>
      <c r="P297" s="14"/>
      <c r="Q297" s="14"/>
      <c r="R297" s="14"/>
      <c r="S297" s="14"/>
      <c r="T297" s="14"/>
      <c r="U297" s="14"/>
    </row>
    <row r="298" spans="1:21" s="14" customFormat="1" hidden="1" x14ac:dyDescent="0.25">
      <c r="A298" s="107" t="s">
        <v>102</v>
      </c>
      <c r="B298" s="347" t="s">
        <v>111</v>
      </c>
      <c r="C298" s="347"/>
      <c r="D298" s="347"/>
      <c r="E298" s="347"/>
      <c r="F298" s="347"/>
      <c r="G298" s="347"/>
      <c r="H298" s="92"/>
      <c r="I298" s="204"/>
      <c r="J298" s="53"/>
      <c r="K298" s="254" t="s">
        <v>100</v>
      </c>
      <c r="L298" s="254"/>
      <c r="M298" s="2"/>
    </row>
    <row r="299" spans="1:21" s="14" customFormat="1" hidden="1" x14ac:dyDescent="0.25">
      <c r="A299" s="110"/>
      <c r="B299" s="64"/>
      <c r="C299" s="64"/>
      <c r="D299" s="64"/>
      <c r="E299" s="64"/>
      <c r="F299" s="64"/>
      <c r="G299" s="64"/>
      <c r="H299" s="92"/>
      <c r="I299" s="204"/>
      <c r="K299" s="254" t="s">
        <v>100</v>
      </c>
      <c r="L299" s="254"/>
      <c r="M299" s="2"/>
    </row>
    <row r="300" spans="1:21" s="14" customFormat="1" ht="14.4" hidden="1" thickBot="1" x14ac:dyDescent="0.3">
      <c r="A300" s="111" t="s">
        <v>290</v>
      </c>
      <c r="B300" s="102" t="s">
        <v>171</v>
      </c>
      <c r="C300" s="101"/>
      <c r="D300" s="101"/>
      <c r="E300" s="101"/>
      <c r="F300" s="101"/>
      <c r="G300" s="101"/>
      <c r="H300" s="101"/>
      <c r="I300" s="204"/>
      <c r="K300" s="254" t="s">
        <v>100</v>
      </c>
      <c r="L300" s="254"/>
      <c r="M300" s="2"/>
    </row>
    <row r="301" spans="1:21" ht="13.5" hidden="1" customHeight="1" x14ac:dyDescent="0.25">
      <c r="A301" s="107" t="s">
        <v>92</v>
      </c>
      <c r="B301" s="64" t="s">
        <v>149</v>
      </c>
      <c r="C301" s="64"/>
      <c r="D301" s="64"/>
      <c r="E301" s="64"/>
      <c r="F301" s="64"/>
      <c r="G301" s="64"/>
      <c r="H301" s="92"/>
      <c r="J301" s="14"/>
      <c r="K301" s="254" t="s">
        <v>100</v>
      </c>
      <c r="L301" s="254"/>
      <c r="M301" s="2"/>
      <c r="N301" s="14"/>
      <c r="O301" s="14"/>
      <c r="R301" s="14"/>
      <c r="S301" s="14"/>
      <c r="T301" s="14"/>
      <c r="U301" s="14"/>
    </row>
    <row r="302" spans="1:21" s="51" customFormat="1" ht="14.4" hidden="1" x14ac:dyDescent="0.3">
      <c r="A302" s="106"/>
      <c r="B302" s="44" t="str">
        <f>CONCATENATE($O$2&amp;": "&amp;VLOOKUP($B301,$N$3:$U$23,2,0))</f>
        <v>Font: Arial</v>
      </c>
      <c r="C302" s="44" t="str">
        <f>CONCATENATE($P$2&amp;": "&amp;VLOOKUP($B301,$N$3:$U$23,3,0))</f>
        <v>T-face: Normal</v>
      </c>
      <c r="D302" s="44" t="str">
        <f>CONCATENATE($Q$2&amp;": "&amp;VLOOKUP($B301,$N$3:$U$23,4,0))</f>
        <v>Font size: 11</v>
      </c>
      <c r="E302" s="44" t="str">
        <f>CONCATENATE($R$2&amp;": "&amp;VLOOKUP($B301,$N$3:$U$23,5,0))</f>
        <v>Row height: 15</v>
      </c>
      <c r="F302" s="44" t="str">
        <f>CONCATENATE($S$2&amp;": "&amp;VLOOKUP($B301,$N$3:$U$23,6,0))</f>
        <v>Text col: Black</v>
      </c>
      <c r="G302" s="44" t="str">
        <f>CONCATENATE($T$2&amp;": "&amp;VLOOKUP($B301,$N$3:$U$23,7,0))</f>
        <v>BG col: White</v>
      </c>
      <c r="H302" s="131" t="str">
        <f>CONCATENATE($U$2&amp;": "&amp;VLOOKUP($B301,$N$3:$U$23,8,0))</f>
        <v>Just: Left</v>
      </c>
      <c r="I302" s="206"/>
      <c r="J302" s="7"/>
      <c r="K302" s="254" t="s">
        <v>100</v>
      </c>
      <c r="L302" s="254"/>
      <c r="M302" s="2"/>
      <c r="N302" s="14"/>
      <c r="O302" s="14"/>
      <c r="P302" s="14"/>
      <c r="Q302" s="14"/>
      <c r="R302" s="14"/>
      <c r="S302" s="14"/>
      <c r="T302"/>
      <c r="U302"/>
    </row>
    <row r="303" spans="1:21" hidden="1" x14ac:dyDescent="0.25">
      <c r="A303" s="107" t="s">
        <v>93</v>
      </c>
      <c r="B303" s="64" t="s">
        <v>167</v>
      </c>
      <c r="C303" s="64"/>
      <c r="D303" s="64"/>
      <c r="E303" s="64"/>
      <c r="F303" s="64"/>
      <c r="G303" s="64"/>
      <c r="H303" s="92"/>
      <c r="J303" s="51"/>
      <c r="K303" s="254" t="s">
        <v>100</v>
      </c>
      <c r="L303" s="254"/>
      <c r="M303" s="2"/>
      <c r="N303" s="54"/>
      <c r="O303" s="65"/>
      <c r="P303" s="65"/>
      <c r="Q303" s="65"/>
      <c r="R303" s="65"/>
      <c r="S303" s="54"/>
      <c r="T303" s="14"/>
      <c r="U303" s="14"/>
    </row>
    <row r="304" spans="1:21" hidden="1" x14ac:dyDescent="0.25">
      <c r="A304" s="107" t="s">
        <v>94</v>
      </c>
      <c r="B304" s="64"/>
      <c r="C304" s="64"/>
      <c r="D304" s="64"/>
      <c r="E304" s="64"/>
      <c r="F304" s="64"/>
      <c r="G304" s="64"/>
      <c r="H304" s="92"/>
      <c r="K304" s="254" t="s">
        <v>100</v>
      </c>
      <c r="L304" s="254"/>
      <c r="M304" s="2"/>
      <c r="N304" s="14"/>
      <c r="O304" s="14"/>
      <c r="R304" s="14"/>
      <c r="S304" s="14"/>
      <c r="T304" s="14"/>
      <c r="U304" s="14"/>
    </row>
    <row r="305" spans="1:21" hidden="1" x14ac:dyDescent="0.25">
      <c r="A305" s="108" t="s">
        <v>96</v>
      </c>
      <c r="B305" s="64" t="s">
        <v>110</v>
      </c>
      <c r="C305" s="64"/>
      <c r="D305" s="64"/>
      <c r="E305" s="64"/>
      <c r="F305" s="64"/>
      <c r="G305" s="64"/>
      <c r="H305" s="92"/>
      <c r="K305" s="254" t="s">
        <v>100</v>
      </c>
      <c r="L305" s="254"/>
      <c r="M305" s="2"/>
      <c r="N305" s="14"/>
      <c r="O305" s="14"/>
      <c r="R305" s="14"/>
      <c r="S305" s="14"/>
      <c r="T305" s="14"/>
      <c r="U305" s="14"/>
    </row>
    <row r="306" spans="1:21" hidden="1" x14ac:dyDescent="0.25">
      <c r="A306" s="108" t="s">
        <v>92</v>
      </c>
      <c r="B306" s="347" t="s">
        <v>108</v>
      </c>
      <c r="C306" s="347"/>
      <c r="D306" s="347"/>
      <c r="E306" s="347"/>
      <c r="F306" s="347"/>
      <c r="G306" s="347"/>
      <c r="H306" s="92"/>
      <c r="K306" s="254" t="s">
        <v>100</v>
      </c>
      <c r="L306" s="254"/>
      <c r="M306" s="2"/>
      <c r="N306" s="14"/>
      <c r="O306" s="14"/>
      <c r="R306" s="14"/>
      <c r="S306" s="14"/>
    </row>
    <row r="307" spans="1:21" hidden="1" x14ac:dyDescent="0.25">
      <c r="A307" s="108" t="s">
        <v>227</v>
      </c>
      <c r="B307" s="64" t="s">
        <v>100</v>
      </c>
      <c r="C307" s="64"/>
      <c r="D307" s="64"/>
      <c r="E307" s="64"/>
      <c r="F307" s="64"/>
      <c r="G307" s="64"/>
      <c r="H307" s="92"/>
      <c r="K307" s="254" t="s">
        <v>100</v>
      </c>
      <c r="L307" s="254"/>
      <c r="M307" s="2"/>
      <c r="T307" s="51"/>
      <c r="U307" s="51"/>
    </row>
    <row r="308" spans="1:21" ht="15.75" hidden="1" customHeight="1" x14ac:dyDescent="0.25">
      <c r="A308" s="108" t="s">
        <v>228</v>
      </c>
      <c r="B308" s="64" t="s">
        <v>100</v>
      </c>
      <c r="C308" s="64"/>
      <c r="D308" s="64"/>
      <c r="E308" s="64"/>
      <c r="F308" s="64"/>
      <c r="G308" s="64"/>
      <c r="H308" s="92"/>
      <c r="K308" s="254" t="s">
        <v>100</v>
      </c>
      <c r="L308" s="254"/>
      <c r="M308" s="2"/>
      <c r="N308" s="51"/>
      <c r="O308" s="51"/>
      <c r="P308" s="51"/>
      <c r="Q308" s="51"/>
      <c r="R308" s="51"/>
      <c r="S308" s="51"/>
    </row>
    <row r="309" spans="1:21" ht="15.75" hidden="1" customHeight="1" x14ac:dyDescent="0.25">
      <c r="A309" s="108" t="s">
        <v>229</v>
      </c>
      <c r="B309" s="64" t="s">
        <v>100</v>
      </c>
      <c r="C309" s="64"/>
      <c r="D309" s="64"/>
      <c r="E309" s="64"/>
      <c r="F309" s="64"/>
      <c r="G309" s="64"/>
      <c r="H309" s="92"/>
      <c r="K309" s="254" t="s">
        <v>100</v>
      </c>
      <c r="L309" s="254"/>
      <c r="M309" s="2"/>
    </row>
    <row r="310" spans="1:21" ht="15.75" hidden="1" customHeight="1" x14ac:dyDescent="0.25">
      <c r="A310" s="108" t="s">
        <v>230</v>
      </c>
      <c r="B310" s="36" t="s">
        <v>100</v>
      </c>
      <c r="C310" s="64"/>
      <c r="D310" s="64"/>
      <c r="E310" s="64"/>
      <c r="F310" s="64"/>
      <c r="G310" s="64"/>
      <c r="H310" s="92"/>
      <c r="K310" s="254" t="s">
        <v>100</v>
      </c>
      <c r="L310" s="254"/>
      <c r="M310" s="2"/>
    </row>
    <row r="311" spans="1:21" customFormat="1" ht="28.2" hidden="1" x14ac:dyDescent="0.3">
      <c r="A311" s="109" t="s">
        <v>231</v>
      </c>
      <c r="B311" s="64" t="str">
        <f>IF(B301=$N$4,"Yes","No")</f>
        <v>No</v>
      </c>
      <c r="C311" s="64"/>
      <c r="D311" s="64"/>
      <c r="E311" s="64"/>
      <c r="F311" s="64"/>
      <c r="G311" s="64"/>
      <c r="H311" s="133"/>
      <c r="I311" s="203"/>
      <c r="J311" s="7"/>
      <c r="K311" s="254" t="s">
        <v>100</v>
      </c>
      <c r="L311" s="254"/>
      <c r="M311" s="2"/>
      <c r="N311" s="7"/>
      <c r="O311" s="7"/>
      <c r="P311" s="14"/>
      <c r="Q311" s="14"/>
      <c r="R311" s="7"/>
      <c r="S311" s="7"/>
      <c r="T311" s="7"/>
      <c r="U311" s="7"/>
    </row>
    <row r="312" spans="1:21" ht="15.75" hidden="1" customHeight="1" x14ac:dyDescent="0.25">
      <c r="A312" s="107" t="s">
        <v>102</v>
      </c>
      <c r="B312" s="347" t="s">
        <v>111</v>
      </c>
      <c r="C312" s="347"/>
      <c r="D312" s="347"/>
      <c r="E312" s="347"/>
      <c r="F312" s="347"/>
      <c r="G312" s="347"/>
      <c r="H312" s="92"/>
      <c r="J312" s="53"/>
      <c r="K312" s="254" t="s">
        <v>100</v>
      </c>
      <c r="L312" s="254"/>
      <c r="M312" s="2"/>
    </row>
    <row r="313" spans="1:21" ht="15.75" hidden="1" customHeight="1" thickBot="1" x14ac:dyDescent="0.3">
      <c r="A313" s="110"/>
      <c r="B313" s="64"/>
      <c r="C313" s="64"/>
      <c r="D313" s="64"/>
      <c r="E313" s="64"/>
      <c r="F313" s="64"/>
      <c r="G313" s="64"/>
      <c r="H313" s="92"/>
      <c r="K313" s="254" t="s">
        <v>100</v>
      </c>
      <c r="L313" s="254"/>
      <c r="M313" s="2"/>
    </row>
    <row r="314" spans="1:21" s="14" customFormat="1" ht="14.4" hidden="1" thickBot="1" x14ac:dyDescent="0.3">
      <c r="A314" s="111" t="s">
        <v>294</v>
      </c>
      <c r="B314" s="102" t="s">
        <v>168</v>
      </c>
      <c r="C314" s="101"/>
      <c r="D314" s="101"/>
      <c r="E314" s="101"/>
      <c r="F314" s="101"/>
      <c r="G314" s="101"/>
      <c r="H314" s="101"/>
      <c r="I314" s="204"/>
      <c r="J314" s="7"/>
      <c r="K314" s="254" t="s">
        <v>100</v>
      </c>
      <c r="L314" s="254"/>
      <c r="M314" s="2"/>
      <c r="N314" s="7"/>
      <c r="O314" s="7"/>
      <c r="R314" s="7"/>
      <c r="S314" s="7"/>
      <c r="T314" s="7"/>
      <c r="U314" s="7"/>
    </row>
    <row r="315" spans="1:21" s="14" customFormat="1" hidden="1" x14ac:dyDescent="0.25">
      <c r="A315" s="107" t="s">
        <v>92</v>
      </c>
      <c r="B315" s="64" t="s">
        <v>156</v>
      </c>
      <c r="C315" s="64"/>
      <c r="D315" s="64"/>
      <c r="E315" s="64"/>
      <c r="F315" s="64"/>
      <c r="G315" s="64"/>
      <c r="H315" s="92"/>
      <c r="I315" s="204"/>
      <c r="K315" s="254" t="s">
        <v>100</v>
      </c>
      <c r="L315" s="254"/>
      <c r="M315" s="2"/>
      <c r="N315" s="7"/>
      <c r="O315" s="7"/>
      <c r="R315" s="7"/>
      <c r="S315" s="7"/>
      <c r="T315" s="7"/>
      <c r="U315" s="7"/>
    </row>
    <row r="316" spans="1:21" s="51" customFormat="1" ht="28.2" hidden="1" x14ac:dyDescent="0.3">
      <c r="A316" s="106"/>
      <c r="B316" s="44" t="str">
        <f>CONCATENATE($O$2&amp;": "&amp;VLOOKUP($B315,$N$3:$U$23,2,0))</f>
        <v>Font: Arial</v>
      </c>
      <c r="C316" s="44" t="str">
        <f>CONCATENATE($P$2&amp;": "&amp;VLOOKUP($B315,$N$3:$U$23,3,0))</f>
        <v>T-face: Bold</v>
      </c>
      <c r="D316" s="44" t="str">
        <f>CONCATENATE($Q$2&amp;": "&amp;VLOOKUP($B315,$N$3:$U$23,4,0))</f>
        <v>Font size: 11</v>
      </c>
      <c r="E316" s="44" t="str">
        <f>CONCATENATE($R$2&amp;": "&amp;VLOOKUP($B315,$N$3:$U$23,5,0))</f>
        <v>Row height: 24.75</v>
      </c>
      <c r="F316" s="44" t="str">
        <f>CONCATENATE($S$2&amp;": "&amp;VLOOKUP($B315,$N$3:$U$23,6,0))</f>
        <v>Text col: Black</v>
      </c>
      <c r="G316" s="44" t="str">
        <f>CONCATENATE($T$2&amp;": "&amp;VLOOKUP($B315,$N$3:$U$23,7,0))</f>
        <v>BG col: White</v>
      </c>
      <c r="H316" s="131" t="str">
        <f>CONCATENATE($U$2&amp;": "&amp;VLOOKUP($B315,$N$3:$U$23,8,0))</f>
        <v>Just: Left</v>
      </c>
      <c r="I316" s="206"/>
      <c r="J316" s="14"/>
      <c r="K316" s="254" t="s">
        <v>100</v>
      </c>
      <c r="L316" s="254"/>
      <c r="M316" s="2"/>
      <c r="N316" s="7"/>
      <c r="O316" s="7"/>
      <c r="P316" s="14"/>
      <c r="Q316" s="14"/>
      <c r="R316" s="7"/>
      <c r="S316" s="7"/>
      <c r="T316"/>
      <c r="U316"/>
    </row>
    <row r="317" spans="1:21" s="14" customFormat="1" hidden="1" x14ac:dyDescent="0.25">
      <c r="A317" s="107" t="s">
        <v>93</v>
      </c>
      <c r="B317" s="64" t="s">
        <v>169</v>
      </c>
      <c r="C317" s="64"/>
      <c r="D317" s="64"/>
      <c r="E317" s="64"/>
      <c r="F317" s="64"/>
      <c r="G317" s="64"/>
      <c r="H317" s="92"/>
      <c r="I317" s="204"/>
      <c r="J317" s="51"/>
      <c r="K317" s="254" t="s">
        <v>100</v>
      </c>
      <c r="L317" s="254"/>
      <c r="M317" s="2"/>
      <c r="N317" s="54"/>
      <c r="O317" s="65"/>
      <c r="P317" s="65"/>
      <c r="Q317" s="65"/>
      <c r="R317" s="65"/>
      <c r="S317" s="54"/>
      <c r="T317" s="7"/>
      <c r="U317" s="7"/>
    </row>
    <row r="318" spans="1:21" s="14" customFormat="1" hidden="1" x14ac:dyDescent="0.25">
      <c r="A318" s="107" t="s">
        <v>94</v>
      </c>
      <c r="B318" s="64"/>
      <c r="C318" s="64"/>
      <c r="D318" s="64"/>
      <c r="E318" s="64"/>
      <c r="F318" s="64"/>
      <c r="G318" s="64"/>
      <c r="H318" s="92"/>
      <c r="I318" s="204"/>
      <c r="K318" s="254" t="s">
        <v>100</v>
      </c>
      <c r="L318" s="254"/>
      <c r="M318" s="2"/>
      <c r="N318" s="7"/>
      <c r="O318" s="7"/>
      <c r="R318" s="7"/>
      <c r="S318" s="7"/>
      <c r="T318" s="7"/>
      <c r="U318" s="7"/>
    </row>
    <row r="319" spans="1:21" s="14" customFormat="1" hidden="1" x14ac:dyDescent="0.25">
      <c r="A319" s="108" t="s">
        <v>96</v>
      </c>
      <c r="B319" s="64" t="s">
        <v>110</v>
      </c>
      <c r="C319" s="64"/>
      <c r="D319" s="64"/>
      <c r="E319" s="64"/>
      <c r="F319" s="64"/>
      <c r="G319" s="64"/>
      <c r="H319" s="92"/>
      <c r="I319" s="204"/>
      <c r="K319" s="254" t="s">
        <v>100</v>
      </c>
      <c r="L319" s="254"/>
      <c r="M319" s="2"/>
      <c r="N319" s="7"/>
      <c r="O319" s="7"/>
      <c r="R319" s="7"/>
      <c r="S319" s="7"/>
    </row>
    <row r="320" spans="1:21" s="14" customFormat="1" hidden="1" x14ac:dyDescent="0.25">
      <c r="A320" s="108" t="s">
        <v>92</v>
      </c>
      <c r="B320" s="347" t="s">
        <v>108</v>
      </c>
      <c r="C320" s="347"/>
      <c r="D320" s="347"/>
      <c r="E320" s="347"/>
      <c r="F320" s="347"/>
      <c r="G320" s="347"/>
      <c r="H320" s="92"/>
      <c r="I320" s="204"/>
      <c r="K320" s="254" t="s">
        <v>100</v>
      </c>
      <c r="L320" s="254"/>
      <c r="M320" s="2"/>
    </row>
    <row r="321" spans="1:21" s="14" customFormat="1" hidden="1" x14ac:dyDescent="0.25">
      <c r="A321" s="108" t="s">
        <v>227</v>
      </c>
      <c r="B321" s="64" t="s">
        <v>100</v>
      </c>
      <c r="C321" s="64"/>
      <c r="D321" s="64"/>
      <c r="E321" s="64"/>
      <c r="F321" s="64"/>
      <c r="G321" s="64"/>
      <c r="H321" s="92"/>
      <c r="I321" s="204"/>
      <c r="K321" s="254" t="s">
        <v>100</v>
      </c>
      <c r="L321" s="254"/>
      <c r="M321" s="2"/>
      <c r="T321" s="51"/>
      <c r="U321" s="51"/>
    </row>
    <row r="322" spans="1:21" s="14" customFormat="1" hidden="1" x14ac:dyDescent="0.25">
      <c r="A322" s="108" t="s">
        <v>228</v>
      </c>
      <c r="B322" s="64" t="s">
        <v>100</v>
      </c>
      <c r="C322" s="64"/>
      <c r="D322" s="64"/>
      <c r="E322" s="64"/>
      <c r="F322" s="64"/>
      <c r="G322" s="64"/>
      <c r="H322" s="92"/>
      <c r="I322" s="204"/>
      <c r="K322" s="254" t="s">
        <v>100</v>
      </c>
      <c r="L322" s="254"/>
      <c r="M322" s="2"/>
      <c r="N322" s="51"/>
      <c r="O322" s="51"/>
      <c r="P322" s="51"/>
      <c r="Q322" s="51"/>
      <c r="R322" s="51"/>
      <c r="S322" s="51"/>
    </row>
    <row r="323" spans="1:21" s="14" customFormat="1" hidden="1" x14ac:dyDescent="0.25">
      <c r="A323" s="108" t="s">
        <v>229</v>
      </c>
      <c r="B323" s="64" t="s">
        <v>100</v>
      </c>
      <c r="C323" s="64"/>
      <c r="D323" s="64"/>
      <c r="E323" s="64"/>
      <c r="F323" s="64"/>
      <c r="G323" s="64"/>
      <c r="H323" s="92"/>
      <c r="I323" s="204"/>
      <c r="K323" s="254" t="s">
        <v>100</v>
      </c>
      <c r="L323" s="254"/>
      <c r="M323" s="2"/>
    </row>
    <row r="324" spans="1:21" s="14" customFormat="1" hidden="1" x14ac:dyDescent="0.25">
      <c r="A324" s="108" t="s">
        <v>230</v>
      </c>
      <c r="B324" s="36" t="s">
        <v>100</v>
      </c>
      <c r="C324" s="64"/>
      <c r="D324" s="64"/>
      <c r="E324" s="64"/>
      <c r="F324" s="64"/>
      <c r="G324" s="64"/>
      <c r="H324" s="92"/>
      <c r="I324" s="204"/>
      <c r="K324" s="254" t="s">
        <v>100</v>
      </c>
      <c r="L324" s="254"/>
      <c r="M324" s="2"/>
    </row>
    <row r="325" spans="1:21" customFormat="1" ht="28.2" hidden="1" x14ac:dyDescent="0.3">
      <c r="A325" s="109" t="s">
        <v>231</v>
      </c>
      <c r="B325" s="64" t="str">
        <f>IF(B315=$N$4,"Yes","No")</f>
        <v>No</v>
      </c>
      <c r="C325" s="64"/>
      <c r="D325" s="64"/>
      <c r="E325" s="64"/>
      <c r="F325" s="64"/>
      <c r="G325" s="64"/>
      <c r="H325" s="133"/>
      <c r="I325" s="203"/>
      <c r="J325" s="14"/>
      <c r="K325" s="254" t="s">
        <v>100</v>
      </c>
      <c r="L325" s="254"/>
      <c r="M325" s="2"/>
      <c r="N325" s="14"/>
      <c r="O325" s="14"/>
      <c r="P325" s="14"/>
      <c r="Q325" s="14"/>
      <c r="R325" s="14"/>
      <c r="S325" s="14"/>
      <c r="T325" s="14"/>
      <c r="U325" s="14"/>
    </row>
    <row r="326" spans="1:21" s="14" customFormat="1" hidden="1" x14ac:dyDescent="0.25">
      <c r="A326" s="107" t="s">
        <v>102</v>
      </c>
      <c r="B326" s="347" t="s">
        <v>111</v>
      </c>
      <c r="C326" s="347"/>
      <c r="D326" s="347"/>
      <c r="E326" s="347"/>
      <c r="F326" s="347"/>
      <c r="G326" s="347"/>
      <c r="H326" s="92"/>
      <c r="I326" s="204"/>
      <c r="J326" s="53"/>
      <c r="K326" s="254" t="s">
        <v>100</v>
      </c>
      <c r="L326" s="254"/>
      <c r="M326" s="2"/>
    </row>
    <row r="327" spans="1:21" s="14" customFormat="1" hidden="1" x14ac:dyDescent="0.25">
      <c r="A327" s="110"/>
      <c r="B327" s="64"/>
      <c r="C327" s="64"/>
      <c r="D327" s="64"/>
      <c r="E327" s="64"/>
      <c r="F327" s="64"/>
      <c r="G327" s="64"/>
      <c r="H327" s="92"/>
      <c r="I327" s="204"/>
      <c r="K327" s="254" t="s">
        <v>100</v>
      </c>
      <c r="L327" s="254"/>
      <c r="M327" s="2"/>
    </row>
    <row r="328" spans="1:21" s="14" customFormat="1" ht="14.4" hidden="1" thickBot="1" x14ac:dyDescent="0.3">
      <c r="A328" s="111" t="s">
        <v>291</v>
      </c>
      <c r="B328" s="102" t="s">
        <v>170</v>
      </c>
      <c r="C328" s="101"/>
      <c r="D328" s="101"/>
      <c r="E328" s="101"/>
      <c r="F328" s="101"/>
      <c r="G328" s="101"/>
      <c r="H328" s="101"/>
      <c r="I328" s="204"/>
      <c r="K328" s="254" t="s">
        <v>100</v>
      </c>
      <c r="L328" s="254"/>
      <c r="M328" s="2"/>
    </row>
    <row r="329" spans="1:21" s="14" customFormat="1" ht="13.5" hidden="1" customHeight="1" x14ac:dyDescent="0.25">
      <c r="A329" s="107" t="s">
        <v>92</v>
      </c>
      <c r="B329" s="64" t="s">
        <v>149</v>
      </c>
      <c r="C329" s="64"/>
      <c r="D329" s="64"/>
      <c r="E329" s="64"/>
      <c r="F329" s="64"/>
      <c r="G329" s="64"/>
      <c r="H329" s="92"/>
      <c r="I329" s="204"/>
      <c r="K329" s="254" t="s">
        <v>100</v>
      </c>
      <c r="L329" s="254"/>
      <c r="M329" s="2"/>
    </row>
    <row r="330" spans="1:21" s="51" customFormat="1" ht="14.4" hidden="1" x14ac:dyDescent="0.3">
      <c r="A330" s="106"/>
      <c r="B330" s="44" t="str">
        <f>CONCATENATE($O$2&amp;": "&amp;VLOOKUP($B329,$N$3:$U$23,2,0))</f>
        <v>Font: Arial</v>
      </c>
      <c r="C330" s="44" t="str">
        <f>CONCATENATE($P$2&amp;": "&amp;VLOOKUP($B329,$N$3:$U$23,3,0))</f>
        <v>T-face: Normal</v>
      </c>
      <c r="D330" s="44" t="str">
        <f>CONCATENATE($Q$2&amp;": "&amp;VLOOKUP($B329,$N$3:$U$23,4,0))</f>
        <v>Font size: 11</v>
      </c>
      <c r="E330" s="44" t="str">
        <f>CONCATENATE($R$2&amp;": "&amp;VLOOKUP($B329,$N$3:$U$23,5,0))</f>
        <v>Row height: 15</v>
      </c>
      <c r="F330" s="44" t="str">
        <f>CONCATENATE($S$2&amp;": "&amp;VLOOKUP($B329,$N$3:$U$23,6,0))</f>
        <v>Text col: Black</v>
      </c>
      <c r="G330" s="44" t="str">
        <f>CONCATENATE($T$2&amp;": "&amp;VLOOKUP($B329,$N$3:$U$23,7,0))</f>
        <v>BG col: White</v>
      </c>
      <c r="H330" s="131" t="str">
        <f>CONCATENATE($U$2&amp;": "&amp;VLOOKUP($B329,$N$3:$U$23,8,0))</f>
        <v>Just: Left</v>
      </c>
      <c r="I330" s="206"/>
      <c r="J330" s="14"/>
      <c r="K330" s="254" t="s">
        <v>100</v>
      </c>
      <c r="L330" s="254"/>
      <c r="M330" s="2"/>
      <c r="N330" s="14"/>
      <c r="O330" s="14"/>
      <c r="P330" s="14"/>
      <c r="Q330" s="14"/>
      <c r="R330" s="14"/>
      <c r="S330" s="14"/>
      <c r="T330"/>
      <c r="U330"/>
    </row>
    <row r="331" spans="1:21" s="14" customFormat="1" hidden="1" x14ac:dyDescent="0.25">
      <c r="A331" s="107" t="s">
        <v>93</v>
      </c>
      <c r="B331" s="64" t="s">
        <v>173</v>
      </c>
      <c r="C331" s="64"/>
      <c r="D331" s="64"/>
      <c r="E331" s="64"/>
      <c r="F331" s="64"/>
      <c r="G331" s="64"/>
      <c r="H331" s="92"/>
      <c r="I331" s="204"/>
      <c r="J331" s="51"/>
      <c r="K331" s="254" t="s">
        <v>100</v>
      </c>
      <c r="L331" s="254"/>
      <c r="M331" s="2"/>
      <c r="N331" s="54"/>
      <c r="O331" s="65"/>
      <c r="P331" s="65"/>
      <c r="Q331" s="65"/>
      <c r="R331" s="65"/>
      <c r="S331" s="54"/>
    </row>
    <row r="332" spans="1:21" s="14" customFormat="1" hidden="1" x14ac:dyDescent="0.25">
      <c r="A332" s="107" t="s">
        <v>94</v>
      </c>
      <c r="B332" s="64"/>
      <c r="C332" s="64"/>
      <c r="D332" s="64"/>
      <c r="E332" s="64"/>
      <c r="F332" s="64"/>
      <c r="G332" s="64"/>
      <c r="H332" s="92"/>
      <c r="I332" s="204"/>
      <c r="K332" s="254" t="s">
        <v>100</v>
      </c>
      <c r="L332" s="254"/>
      <c r="M332" s="2"/>
    </row>
    <row r="333" spans="1:21" s="14" customFormat="1" hidden="1" x14ac:dyDescent="0.25">
      <c r="A333" s="108" t="s">
        <v>96</v>
      </c>
      <c r="B333" s="64" t="s">
        <v>110</v>
      </c>
      <c r="C333" s="64"/>
      <c r="D333" s="64"/>
      <c r="E333" s="64"/>
      <c r="F333" s="64"/>
      <c r="G333" s="64"/>
      <c r="H333" s="92"/>
      <c r="I333" s="204"/>
      <c r="K333" s="254" t="s">
        <v>100</v>
      </c>
      <c r="L333" s="254"/>
      <c r="M333" s="2"/>
    </row>
    <row r="334" spans="1:21" s="14" customFormat="1" hidden="1" x14ac:dyDescent="0.25">
      <c r="A334" s="108" t="s">
        <v>92</v>
      </c>
      <c r="B334" s="347" t="s">
        <v>108</v>
      </c>
      <c r="C334" s="347"/>
      <c r="D334" s="347"/>
      <c r="E334" s="347"/>
      <c r="F334" s="347"/>
      <c r="G334" s="347"/>
      <c r="H334" s="92"/>
      <c r="I334" s="204"/>
      <c r="K334" s="254" t="s">
        <v>100</v>
      </c>
      <c r="L334" s="254"/>
      <c r="M334" s="2"/>
    </row>
    <row r="335" spans="1:21" s="14" customFormat="1" hidden="1" x14ac:dyDescent="0.25">
      <c r="A335" s="108" t="s">
        <v>227</v>
      </c>
      <c r="B335" s="64" t="s">
        <v>100</v>
      </c>
      <c r="C335" s="64"/>
      <c r="D335" s="64"/>
      <c r="E335" s="64"/>
      <c r="F335" s="64"/>
      <c r="G335" s="64"/>
      <c r="H335" s="92"/>
      <c r="I335" s="204"/>
      <c r="K335" s="254" t="s">
        <v>100</v>
      </c>
      <c r="L335" s="254"/>
      <c r="M335" s="2"/>
      <c r="T335" s="51"/>
      <c r="U335" s="51"/>
    </row>
    <row r="336" spans="1:21" s="14" customFormat="1" ht="15.75" hidden="1" customHeight="1" x14ac:dyDescent="0.25">
      <c r="A336" s="108" t="s">
        <v>228</v>
      </c>
      <c r="B336" s="64" t="s">
        <v>100</v>
      </c>
      <c r="C336" s="64"/>
      <c r="D336" s="64"/>
      <c r="E336" s="64"/>
      <c r="F336" s="64"/>
      <c r="G336" s="64"/>
      <c r="H336" s="92"/>
      <c r="I336" s="204"/>
      <c r="K336" s="254" t="s">
        <v>100</v>
      </c>
      <c r="L336" s="254"/>
      <c r="M336" s="2"/>
      <c r="N336" s="51"/>
      <c r="O336" s="51"/>
      <c r="P336" s="51"/>
      <c r="Q336" s="51"/>
      <c r="R336" s="51"/>
      <c r="S336" s="51"/>
    </row>
    <row r="337" spans="1:21" s="14" customFormat="1" ht="15.75" hidden="1" customHeight="1" x14ac:dyDescent="0.25">
      <c r="A337" s="108" t="s">
        <v>229</v>
      </c>
      <c r="B337" s="64" t="s">
        <v>100</v>
      </c>
      <c r="C337" s="64"/>
      <c r="D337" s="64"/>
      <c r="E337" s="64"/>
      <c r="F337" s="64"/>
      <c r="G337" s="64"/>
      <c r="H337" s="92"/>
      <c r="I337" s="204"/>
      <c r="K337" s="254" t="s">
        <v>100</v>
      </c>
      <c r="L337" s="254"/>
      <c r="M337" s="2"/>
    </row>
    <row r="338" spans="1:21" s="14" customFormat="1" ht="15.75" hidden="1" customHeight="1" x14ac:dyDescent="0.25">
      <c r="A338" s="108" t="s">
        <v>230</v>
      </c>
      <c r="B338" s="36" t="s">
        <v>100</v>
      </c>
      <c r="C338" s="64"/>
      <c r="D338" s="64"/>
      <c r="E338" s="64"/>
      <c r="F338" s="64"/>
      <c r="G338" s="64"/>
      <c r="H338" s="92"/>
      <c r="I338" s="204"/>
      <c r="K338" s="254" t="s">
        <v>100</v>
      </c>
      <c r="L338" s="254"/>
      <c r="M338" s="2"/>
    </row>
    <row r="339" spans="1:21" customFormat="1" ht="28.2" hidden="1" x14ac:dyDescent="0.3">
      <c r="A339" s="109" t="s">
        <v>231</v>
      </c>
      <c r="B339" s="64" t="str">
        <f>IF(B329=$N$4,"Yes","No")</f>
        <v>No</v>
      </c>
      <c r="C339" s="64"/>
      <c r="D339" s="64"/>
      <c r="E339" s="64"/>
      <c r="F339" s="64"/>
      <c r="G339" s="64"/>
      <c r="H339" s="133"/>
      <c r="I339" s="203"/>
      <c r="J339" s="14"/>
      <c r="K339" s="254" t="s">
        <v>100</v>
      </c>
      <c r="L339" s="254"/>
      <c r="M339" s="2"/>
      <c r="N339" s="14"/>
      <c r="O339" s="14"/>
      <c r="P339" s="14"/>
      <c r="Q339" s="14"/>
      <c r="R339" s="14"/>
      <c r="S339" s="14"/>
      <c r="T339" s="14"/>
      <c r="U339" s="14"/>
    </row>
    <row r="340" spans="1:21" s="14" customFormat="1" ht="15.75" hidden="1" customHeight="1" x14ac:dyDescent="0.25">
      <c r="A340" s="107" t="s">
        <v>102</v>
      </c>
      <c r="B340" s="347" t="s">
        <v>111</v>
      </c>
      <c r="C340" s="347"/>
      <c r="D340" s="347"/>
      <c r="E340" s="347"/>
      <c r="F340" s="347"/>
      <c r="G340" s="347"/>
      <c r="H340" s="92"/>
      <c r="I340" s="204"/>
      <c r="J340" s="53"/>
      <c r="K340" s="254" t="s">
        <v>100</v>
      </c>
      <c r="L340" s="254"/>
      <c r="M340" s="2"/>
    </row>
    <row r="341" spans="1:21" s="14" customFormat="1" ht="15.75" hidden="1" customHeight="1" thickBot="1" x14ac:dyDescent="0.3">
      <c r="A341" s="110"/>
      <c r="B341" s="64"/>
      <c r="C341" s="64"/>
      <c r="D341" s="64"/>
      <c r="E341" s="64"/>
      <c r="F341" s="64"/>
      <c r="G341" s="64"/>
      <c r="H341" s="92"/>
      <c r="I341" s="204"/>
      <c r="K341" s="254" t="s">
        <v>100</v>
      </c>
      <c r="L341" s="254"/>
      <c r="M341" s="2"/>
    </row>
    <row r="342" spans="1:21" s="14" customFormat="1" ht="14.4" hidden="1" thickBot="1" x14ac:dyDescent="0.3">
      <c r="A342" s="111" t="s">
        <v>292</v>
      </c>
      <c r="B342" s="102" t="s">
        <v>168</v>
      </c>
      <c r="C342" s="101"/>
      <c r="D342" s="101"/>
      <c r="E342" s="101"/>
      <c r="F342" s="101"/>
      <c r="G342" s="101"/>
      <c r="H342" s="101"/>
      <c r="I342" s="204"/>
      <c r="K342" s="254" t="s">
        <v>397</v>
      </c>
      <c r="L342" s="254"/>
      <c r="M342" s="2"/>
    </row>
    <row r="343" spans="1:21" s="14" customFormat="1" hidden="1" x14ac:dyDescent="0.25">
      <c r="A343" s="107" t="s">
        <v>92</v>
      </c>
      <c r="B343" s="234" t="s">
        <v>156</v>
      </c>
      <c r="C343" s="234"/>
      <c r="D343" s="234"/>
      <c r="E343" s="234"/>
      <c r="F343" s="234"/>
      <c r="G343" s="234"/>
      <c r="H343" s="92"/>
      <c r="I343" s="204"/>
      <c r="K343" s="254" t="s">
        <v>100</v>
      </c>
      <c r="L343" s="254"/>
      <c r="M343" s="2"/>
    </row>
    <row r="344" spans="1:21" s="233" customFormat="1" ht="28.2" hidden="1" x14ac:dyDescent="0.3">
      <c r="A344" s="106"/>
      <c r="B344" s="44" t="str">
        <f>CONCATENATE($O$2&amp;": "&amp;VLOOKUP($B343,$N$3:$U$23,2,0))</f>
        <v>Font: Arial</v>
      </c>
      <c r="C344" s="44" t="str">
        <f>CONCATENATE($P$2&amp;": "&amp;VLOOKUP($B343,$N$3:$U$23,3,0))</f>
        <v>T-face: Bold</v>
      </c>
      <c r="D344" s="44" t="str">
        <f>CONCATENATE($Q$2&amp;": "&amp;VLOOKUP($B343,$N$3:$U$23,4,0))</f>
        <v>Font size: 11</v>
      </c>
      <c r="E344" s="44" t="str">
        <f>CONCATENATE($R$2&amp;": "&amp;VLOOKUP($B343,$N$3:$U$23,5,0))</f>
        <v>Row height: 24.75</v>
      </c>
      <c r="F344" s="44" t="str">
        <f>CONCATENATE($S$2&amp;": "&amp;VLOOKUP($B343,$N$3:$U$23,6,0))</f>
        <v>Text col: Black</v>
      </c>
      <c r="G344" s="44" t="str">
        <f>CONCATENATE($T$2&amp;": "&amp;VLOOKUP($B343,$N$3:$U$23,7,0))</f>
        <v>BG col: White</v>
      </c>
      <c r="H344" s="131" t="str">
        <f>CONCATENATE($U$2&amp;": "&amp;VLOOKUP($B343,$N$3:$U$23,8,0))</f>
        <v>Just: Left</v>
      </c>
      <c r="I344" s="206"/>
      <c r="J344" s="14"/>
      <c r="K344" s="254" t="s">
        <v>100</v>
      </c>
      <c r="L344" s="254"/>
      <c r="M344" s="2"/>
      <c r="N344" s="14"/>
      <c r="O344" s="14"/>
      <c r="P344" s="14"/>
      <c r="Q344" s="14"/>
      <c r="R344" s="14"/>
      <c r="S344" s="14"/>
      <c r="T344"/>
      <c r="U344"/>
    </row>
    <row r="345" spans="1:21" s="14" customFormat="1" hidden="1" x14ac:dyDescent="0.25">
      <c r="A345" s="107" t="s">
        <v>93</v>
      </c>
      <c r="B345" s="234" t="s">
        <v>169</v>
      </c>
      <c r="C345" s="234"/>
      <c r="D345" s="234"/>
      <c r="E345" s="234"/>
      <c r="F345" s="234"/>
      <c r="G345" s="234"/>
      <c r="H345" s="92"/>
      <c r="I345" s="204"/>
      <c r="J345" s="233"/>
      <c r="K345" s="254" t="s">
        <v>100</v>
      </c>
      <c r="L345" s="254"/>
      <c r="M345" s="2"/>
      <c r="N345" s="54"/>
      <c r="O345" s="65"/>
      <c r="P345" s="65"/>
      <c r="Q345" s="65"/>
      <c r="R345" s="65"/>
      <c r="S345" s="54"/>
    </row>
    <row r="346" spans="1:21" s="14" customFormat="1" hidden="1" x14ac:dyDescent="0.25">
      <c r="A346" s="107" t="s">
        <v>94</v>
      </c>
      <c r="B346" s="234"/>
      <c r="C346" s="234"/>
      <c r="D346" s="234"/>
      <c r="E346" s="234"/>
      <c r="F346" s="234"/>
      <c r="G346" s="234"/>
      <c r="H346" s="92"/>
      <c r="I346" s="204"/>
      <c r="K346" s="254" t="s">
        <v>100</v>
      </c>
      <c r="L346" s="254"/>
      <c r="M346" s="2"/>
    </row>
    <row r="347" spans="1:21" s="14" customFormat="1" hidden="1" x14ac:dyDescent="0.25">
      <c r="A347" s="108" t="s">
        <v>96</v>
      </c>
      <c r="B347" s="234" t="s">
        <v>110</v>
      </c>
      <c r="C347" s="234"/>
      <c r="D347" s="234"/>
      <c r="E347" s="234"/>
      <c r="F347" s="234"/>
      <c r="G347" s="234"/>
      <c r="H347" s="92"/>
      <c r="I347" s="204"/>
      <c r="K347" s="254" t="s">
        <v>100</v>
      </c>
      <c r="L347" s="254"/>
      <c r="M347" s="2"/>
    </row>
    <row r="348" spans="1:21" s="14" customFormat="1" hidden="1" x14ac:dyDescent="0.25">
      <c r="A348" s="108" t="s">
        <v>92</v>
      </c>
      <c r="B348" s="347" t="s">
        <v>108</v>
      </c>
      <c r="C348" s="347"/>
      <c r="D348" s="347"/>
      <c r="E348" s="347"/>
      <c r="F348" s="347"/>
      <c r="G348" s="347"/>
      <c r="H348" s="92"/>
      <c r="I348" s="204"/>
      <c r="K348" s="254" t="s">
        <v>100</v>
      </c>
      <c r="L348" s="254"/>
      <c r="M348" s="2"/>
    </row>
    <row r="349" spans="1:21" s="14" customFormat="1" hidden="1" x14ac:dyDescent="0.25">
      <c r="A349" s="108" t="s">
        <v>227</v>
      </c>
      <c r="B349" s="234" t="s">
        <v>100</v>
      </c>
      <c r="C349" s="234"/>
      <c r="D349" s="234"/>
      <c r="E349" s="234"/>
      <c r="F349" s="234"/>
      <c r="G349" s="234"/>
      <c r="H349" s="92"/>
      <c r="I349" s="204"/>
      <c r="K349" s="254" t="s">
        <v>100</v>
      </c>
      <c r="L349" s="254"/>
      <c r="M349" s="2"/>
      <c r="T349" s="233"/>
      <c r="U349" s="233"/>
    </row>
    <row r="350" spans="1:21" s="14" customFormat="1" hidden="1" x14ac:dyDescent="0.25">
      <c r="A350" s="108" t="s">
        <v>228</v>
      </c>
      <c r="B350" s="234" t="s">
        <v>100</v>
      </c>
      <c r="C350" s="234"/>
      <c r="D350" s="234"/>
      <c r="E350" s="234"/>
      <c r="F350" s="234"/>
      <c r="G350" s="234"/>
      <c r="H350" s="92"/>
      <c r="I350" s="204"/>
      <c r="K350" s="254" t="s">
        <v>100</v>
      </c>
      <c r="L350" s="254"/>
      <c r="M350" s="2"/>
      <c r="N350" s="233"/>
      <c r="O350" s="233"/>
      <c r="P350" s="233"/>
      <c r="Q350" s="233"/>
      <c r="R350" s="233"/>
      <c r="S350" s="233"/>
    </row>
    <row r="351" spans="1:21" s="14" customFormat="1" hidden="1" x14ac:dyDescent="0.25">
      <c r="A351" s="108" t="s">
        <v>229</v>
      </c>
      <c r="B351" s="234" t="s">
        <v>100</v>
      </c>
      <c r="C351" s="234"/>
      <c r="D351" s="234"/>
      <c r="E351" s="234"/>
      <c r="F351" s="234"/>
      <c r="G351" s="234"/>
      <c r="H351" s="92"/>
      <c r="I351" s="204"/>
      <c r="K351" s="254" t="s">
        <v>100</v>
      </c>
      <c r="L351" s="254"/>
      <c r="M351" s="2"/>
    </row>
    <row r="352" spans="1:21" s="14" customFormat="1" hidden="1" x14ac:dyDescent="0.25">
      <c r="A352" s="108" t="s">
        <v>230</v>
      </c>
      <c r="B352" s="36" t="s">
        <v>100</v>
      </c>
      <c r="C352" s="234"/>
      <c r="D352" s="234"/>
      <c r="E352" s="234"/>
      <c r="F352" s="234"/>
      <c r="G352" s="234"/>
      <c r="H352" s="92"/>
      <c r="I352" s="204"/>
      <c r="K352" s="254" t="s">
        <v>100</v>
      </c>
      <c r="L352" s="254"/>
      <c r="M352" s="2"/>
    </row>
    <row r="353" spans="1:21" customFormat="1" ht="28.2" hidden="1" x14ac:dyDescent="0.3">
      <c r="A353" s="109" t="s">
        <v>231</v>
      </c>
      <c r="B353" s="234" t="str">
        <f>IF(B343=$N$4,"Yes","No")</f>
        <v>No</v>
      </c>
      <c r="C353" s="234"/>
      <c r="D353" s="234"/>
      <c r="E353" s="234"/>
      <c r="F353" s="234"/>
      <c r="G353" s="234"/>
      <c r="H353" s="133"/>
      <c r="I353" s="203"/>
      <c r="J353" s="14"/>
      <c r="K353" s="254" t="s">
        <v>100</v>
      </c>
      <c r="L353" s="254"/>
      <c r="M353" s="2"/>
      <c r="N353" s="14"/>
      <c r="O353" s="14"/>
      <c r="P353" s="14"/>
      <c r="Q353" s="14"/>
      <c r="R353" s="14"/>
      <c r="S353" s="14"/>
      <c r="T353" s="14"/>
      <c r="U353" s="14"/>
    </row>
    <row r="354" spans="1:21" s="14" customFormat="1" hidden="1" x14ac:dyDescent="0.25">
      <c r="A354" s="107" t="s">
        <v>102</v>
      </c>
      <c r="B354" s="347" t="s">
        <v>456</v>
      </c>
      <c r="C354" s="347"/>
      <c r="D354" s="347"/>
      <c r="E354" s="347"/>
      <c r="F354" s="347"/>
      <c r="G354" s="347"/>
      <c r="H354" s="92"/>
      <c r="I354" s="204"/>
      <c r="J354" s="53"/>
      <c r="K354" s="254" t="s">
        <v>397</v>
      </c>
      <c r="L354" s="254"/>
      <c r="M354" s="2"/>
    </row>
    <row r="355" spans="1:21" s="14" customFormat="1" hidden="1" x14ac:dyDescent="0.25">
      <c r="A355" s="110"/>
      <c r="B355" s="234"/>
      <c r="C355" s="234"/>
      <c r="D355" s="234"/>
      <c r="E355" s="234"/>
      <c r="F355" s="234"/>
      <c r="G355" s="234"/>
      <c r="H355" s="92"/>
      <c r="I355" s="204"/>
      <c r="K355" s="254" t="s">
        <v>100</v>
      </c>
      <c r="L355" s="254"/>
      <c r="M355" s="2"/>
    </row>
    <row r="356" spans="1:21" s="14" customFormat="1" ht="14.4" hidden="1" thickBot="1" x14ac:dyDescent="0.3">
      <c r="A356" s="111" t="s">
        <v>293</v>
      </c>
      <c r="B356" s="143" t="s">
        <v>179</v>
      </c>
      <c r="C356" s="144"/>
      <c r="D356" s="144"/>
      <c r="E356" s="144"/>
      <c r="F356" s="144"/>
      <c r="G356" s="144"/>
      <c r="H356" s="145"/>
      <c r="I356" s="204"/>
      <c r="K356" s="254" t="s">
        <v>397</v>
      </c>
      <c r="L356" s="254"/>
      <c r="M356" s="2"/>
    </row>
    <row r="357" spans="1:21" s="14" customFormat="1" ht="13.5" hidden="1" customHeight="1" x14ac:dyDescent="0.25">
      <c r="A357" s="107" t="s">
        <v>92</v>
      </c>
      <c r="B357" s="234" t="s">
        <v>181</v>
      </c>
      <c r="C357" s="234"/>
      <c r="D357" s="234"/>
      <c r="E357" s="234"/>
      <c r="F357" s="234"/>
      <c r="G357" s="234"/>
      <c r="H357" s="92"/>
      <c r="I357" s="204"/>
      <c r="K357" s="254" t="s">
        <v>100</v>
      </c>
      <c r="L357" s="254"/>
      <c r="M357" s="2"/>
    </row>
    <row r="358" spans="1:21" s="233" customFormat="1" ht="28.2" hidden="1" x14ac:dyDescent="0.3">
      <c r="A358" s="106"/>
      <c r="B358" s="44" t="str">
        <f>CONCATENATE($O$2&amp;": "&amp;VLOOKUP($B357,$N$3:$U$23,2,0))</f>
        <v>Font: Arial</v>
      </c>
      <c r="C358" s="44" t="str">
        <f>CONCATENATE($P$2&amp;": "&amp;VLOOKUP($B357,$N$3:$U$23,3,0))</f>
        <v>T-face: Normal</v>
      </c>
      <c r="D358" s="44" t="str">
        <f>CONCATENATE($Q$2&amp;": "&amp;VLOOKUP($B357,$N$3:$U$23,4,0))</f>
        <v>Font size: 11</v>
      </c>
      <c r="E358" s="44" t="str">
        <f>CONCATENATE($R$2&amp;": "&amp;VLOOKUP($B357,$N$3:$U$23,5,0))</f>
        <v>Row height: Dependant</v>
      </c>
      <c r="F358" s="44" t="str">
        <f>CONCATENATE($S$2&amp;": "&amp;VLOOKUP($B357,$N$3:$U$23,6,0))</f>
        <v>Text col: Black</v>
      </c>
      <c r="G358" s="44" t="str">
        <f>CONCATENATE($T$2&amp;": "&amp;VLOOKUP($B357,$N$3:$U$23,7,0))</f>
        <v>BG col: Sky blue</v>
      </c>
      <c r="H358" s="131" t="str">
        <f>CONCATENATE($U$2&amp;": "&amp;VLOOKUP($B357,$N$3:$U$23,8,0))</f>
        <v>Just: Centre</v>
      </c>
      <c r="I358" s="206"/>
      <c r="J358" s="14"/>
      <c r="K358" s="254" t="s">
        <v>100</v>
      </c>
      <c r="L358" s="254"/>
      <c r="M358" s="2"/>
      <c r="N358" s="14"/>
      <c r="O358" s="14"/>
      <c r="P358" s="14"/>
      <c r="Q358" s="14"/>
      <c r="R358" s="14"/>
      <c r="S358" s="14"/>
      <c r="T358"/>
      <c r="U358"/>
    </row>
    <row r="359" spans="1:21" s="14" customFormat="1" hidden="1" x14ac:dyDescent="0.25">
      <c r="A359" s="107" t="s">
        <v>93</v>
      </c>
      <c r="B359" s="234" t="s">
        <v>177</v>
      </c>
      <c r="C359" s="234"/>
      <c r="D359" s="234"/>
      <c r="E359" s="234"/>
      <c r="F359" s="234"/>
      <c r="G359" s="234"/>
      <c r="H359" s="92"/>
      <c r="I359" s="204"/>
      <c r="J359" s="233"/>
      <c r="K359" s="254" t="s">
        <v>100</v>
      </c>
      <c r="L359" s="254"/>
      <c r="M359" s="2"/>
      <c r="N359" s="54"/>
      <c r="O359" s="65"/>
      <c r="P359" s="65"/>
      <c r="Q359" s="65"/>
      <c r="R359" s="65"/>
      <c r="S359" s="54"/>
    </row>
    <row r="360" spans="1:21" s="14" customFormat="1" hidden="1" x14ac:dyDescent="0.25">
      <c r="A360" s="107" t="s">
        <v>94</v>
      </c>
      <c r="B360" s="234"/>
      <c r="C360" s="234"/>
      <c r="D360" s="234"/>
      <c r="E360" s="234"/>
      <c r="F360" s="234"/>
      <c r="G360" s="234"/>
      <c r="H360" s="92"/>
      <c r="I360" s="204"/>
      <c r="K360" s="254" t="s">
        <v>100</v>
      </c>
      <c r="L360" s="254"/>
      <c r="M360" s="2"/>
    </row>
    <row r="361" spans="1:21" s="14" customFormat="1" hidden="1" x14ac:dyDescent="0.25">
      <c r="A361" s="108" t="s">
        <v>454</v>
      </c>
      <c r="B361" s="211">
        <v>50</v>
      </c>
      <c r="C361" s="234"/>
      <c r="D361" s="234"/>
      <c r="E361" s="234"/>
      <c r="F361" s="234"/>
      <c r="G361" s="234"/>
      <c r="H361" s="92"/>
      <c r="I361" s="204"/>
      <c r="K361" s="254" t="s">
        <v>397</v>
      </c>
      <c r="L361" s="254"/>
      <c r="M361" s="2"/>
    </row>
    <row r="362" spans="1:21" s="14" customFormat="1" hidden="1" x14ac:dyDescent="0.25">
      <c r="A362" s="108" t="s">
        <v>92</v>
      </c>
      <c r="B362" s="347" t="s">
        <v>453</v>
      </c>
      <c r="C362" s="347"/>
      <c r="D362" s="347"/>
      <c r="E362" s="347"/>
      <c r="F362" s="347"/>
      <c r="G362" s="347"/>
      <c r="H362" s="92"/>
      <c r="I362" s="204"/>
      <c r="K362" s="254" t="s">
        <v>397</v>
      </c>
      <c r="L362" s="254"/>
      <c r="M362" s="2"/>
    </row>
    <row r="363" spans="1:21" s="14" customFormat="1" hidden="1" x14ac:dyDescent="0.25">
      <c r="A363" s="108" t="s">
        <v>227</v>
      </c>
      <c r="B363" s="234" t="s">
        <v>100</v>
      </c>
      <c r="C363" s="234"/>
      <c r="D363" s="234"/>
      <c r="E363" s="234"/>
      <c r="F363" s="234"/>
      <c r="G363" s="234"/>
      <c r="H363" s="92"/>
      <c r="I363" s="204"/>
      <c r="K363" s="254" t="s">
        <v>100</v>
      </c>
      <c r="L363" s="254"/>
      <c r="M363" s="2"/>
      <c r="T363" s="233"/>
      <c r="U363" s="233"/>
    </row>
    <row r="364" spans="1:21" s="14" customFormat="1" ht="15.75" hidden="1" customHeight="1" x14ac:dyDescent="0.25">
      <c r="A364" s="108" t="s">
        <v>228</v>
      </c>
      <c r="B364" s="234" t="s">
        <v>100</v>
      </c>
      <c r="C364" s="234"/>
      <c r="D364" s="234"/>
      <c r="E364" s="234"/>
      <c r="F364" s="234"/>
      <c r="G364" s="234"/>
      <c r="H364" s="92"/>
      <c r="I364" s="204"/>
      <c r="K364" s="254" t="s">
        <v>100</v>
      </c>
      <c r="L364" s="254"/>
      <c r="M364" s="2"/>
      <c r="N364" s="233"/>
      <c r="O364" s="233"/>
      <c r="P364" s="233"/>
      <c r="Q364" s="233"/>
      <c r="R364" s="233"/>
      <c r="S364" s="233"/>
    </row>
    <row r="365" spans="1:21" s="14" customFormat="1" ht="15.75" hidden="1" customHeight="1" x14ac:dyDescent="0.25">
      <c r="A365" s="108" t="s">
        <v>229</v>
      </c>
      <c r="B365" s="348" t="s">
        <v>44</v>
      </c>
      <c r="C365" s="348"/>
      <c r="D365" s="348"/>
      <c r="E365" s="348"/>
      <c r="F365" s="348"/>
      <c r="G365" s="348"/>
      <c r="H365" s="92"/>
      <c r="I365" s="204"/>
      <c r="K365" s="254" t="s">
        <v>100</v>
      </c>
      <c r="L365" s="254"/>
      <c r="M365" s="2"/>
    </row>
    <row r="366" spans="1:21" s="14" customFormat="1" ht="15.75" hidden="1" customHeight="1" x14ac:dyDescent="0.25">
      <c r="A366" s="108" t="s">
        <v>230</v>
      </c>
      <c r="B366" s="36" t="s">
        <v>100</v>
      </c>
      <c r="C366" s="234"/>
      <c r="D366" s="234"/>
      <c r="E366" s="234"/>
      <c r="F366" s="234"/>
      <c r="G366" s="234"/>
      <c r="H366" s="92"/>
      <c r="I366" s="204"/>
      <c r="K366" s="254" t="s">
        <v>100</v>
      </c>
      <c r="L366" s="254"/>
      <c r="M366" s="2"/>
    </row>
    <row r="367" spans="1:21" customFormat="1" ht="28.2" hidden="1" x14ac:dyDescent="0.3">
      <c r="A367" s="109" t="s">
        <v>231</v>
      </c>
      <c r="B367" s="234" t="str">
        <f>IF(B357=$N$4,"Yes","No")</f>
        <v>Yes</v>
      </c>
      <c r="C367" s="234"/>
      <c r="D367" s="234"/>
      <c r="E367" s="234"/>
      <c r="F367" s="234"/>
      <c r="G367" s="234"/>
      <c r="H367" s="133"/>
      <c r="I367" s="203"/>
      <c r="J367" s="14"/>
      <c r="K367" s="254" t="s">
        <v>100</v>
      </c>
      <c r="L367" s="254"/>
      <c r="M367" s="2"/>
      <c r="N367" s="14"/>
      <c r="O367" s="14"/>
      <c r="P367" s="14"/>
      <c r="Q367" s="14"/>
      <c r="R367" s="14"/>
      <c r="S367" s="14"/>
      <c r="T367" s="14"/>
      <c r="U367" s="14"/>
    </row>
    <row r="368" spans="1:21" s="14" customFormat="1" ht="38.25" hidden="1" customHeight="1" x14ac:dyDescent="0.25">
      <c r="A368" s="107" t="s">
        <v>102</v>
      </c>
      <c r="B368" s="347" t="s">
        <v>477</v>
      </c>
      <c r="C368" s="347"/>
      <c r="D368" s="347"/>
      <c r="E368" s="347"/>
      <c r="F368" s="347"/>
      <c r="G368" s="347"/>
      <c r="H368" s="92"/>
      <c r="I368" s="204"/>
      <c r="J368" s="53"/>
      <c r="K368" s="254" t="s">
        <v>100</v>
      </c>
      <c r="L368" s="254"/>
      <c r="M368" s="2"/>
    </row>
    <row r="369" spans="1:21" s="14" customFormat="1" ht="15.75" hidden="1" customHeight="1" thickBot="1" x14ac:dyDescent="0.3">
      <c r="A369" s="110"/>
      <c r="B369" s="234"/>
      <c r="C369" s="234"/>
      <c r="D369" s="234"/>
      <c r="E369" s="234"/>
      <c r="F369" s="234"/>
      <c r="G369" s="234"/>
      <c r="H369" s="92"/>
      <c r="I369" s="204"/>
      <c r="K369" s="254" t="s">
        <v>100</v>
      </c>
      <c r="L369" s="254"/>
      <c r="M369" s="2"/>
    </row>
    <row r="370" spans="1:21" s="14" customFormat="1" ht="14.4" hidden="1" thickBot="1" x14ac:dyDescent="0.3">
      <c r="A370" s="111" t="s">
        <v>295</v>
      </c>
      <c r="B370" s="102" t="s">
        <v>164</v>
      </c>
      <c r="C370" s="101"/>
      <c r="D370" s="101"/>
      <c r="E370" s="101"/>
      <c r="F370" s="101"/>
      <c r="G370" s="101"/>
      <c r="H370" s="101"/>
      <c r="I370" s="204"/>
      <c r="K370" s="254" t="s">
        <v>100</v>
      </c>
      <c r="L370" s="254"/>
      <c r="M370" s="2"/>
    </row>
    <row r="371" spans="1:21" s="14" customFormat="1" ht="13.5" hidden="1" customHeight="1" x14ac:dyDescent="0.25">
      <c r="A371" s="107" t="s">
        <v>92</v>
      </c>
      <c r="B371" s="64" t="s">
        <v>159</v>
      </c>
      <c r="C371" s="64"/>
      <c r="D371" s="64"/>
      <c r="E371" s="64"/>
      <c r="F371" s="64"/>
      <c r="G371" s="64"/>
      <c r="H371" s="92"/>
      <c r="I371" s="204"/>
      <c r="K371" s="254" t="s">
        <v>100</v>
      </c>
      <c r="L371" s="254"/>
      <c r="M371" s="2"/>
    </row>
    <row r="372" spans="1:21" s="51" customFormat="1" ht="14.4" hidden="1" x14ac:dyDescent="0.3">
      <c r="A372" s="106"/>
      <c r="B372" s="44" t="str">
        <f>CONCATENATE($O$2&amp;": "&amp;VLOOKUP($B371,$N$3:$U$23,2,0))</f>
        <v>Font: Arial</v>
      </c>
      <c r="C372" s="44" t="str">
        <f>CONCATENATE($P$2&amp;": "&amp;VLOOKUP($B371,$N$3:$U$23,3,0))</f>
        <v>T-face: Bold</v>
      </c>
      <c r="D372" s="44" t="str">
        <f>CONCATENATE($Q$2&amp;": "&amp;VLOOKUP($B371,$N$3:$U$23,4,0))</f>
        <v>Font size: 11</v>
      </c>
      <c r="E372" s="44" t="str">
        <f>CONCATENATE($R$2&amp;": "&amp;VLOOKUP($B371,$N$3:$U$23,5,0))</f>
        <v>Row height: 31.5</v>
      </c>
      <c r="F372" s="44" t="str">
        <f>CONCATENATE($S$2&amp;": "&amp;VLOOKUP($B371,$N$3:$U$23,6,0))</f>
        <v>Text col: Black</v>
      </c>
      <c r="G372" s="44" t="str">
        <f>CONCATENATE($T$2&amp;": "&amp;VLOOKUP($B371,$N$3:$U$23,7,0))</f>
        <v>BG col: White</v>
      </c>
      <c r="H372" s="131" t="str">
        <f>CONCATENATE($U$2&amp;": "&amp;VLOOKUP($B371,$N$3:$U$23,8,0))</f>
        <v>Just: Centre</v>
      </c>
      <c r="I372" s="206"/>
      <c r="J372" s="14"/>
      <c r="K372" s="254" t="s">
        <v>100</v>
      </c>
      <c r="L372" s="254"/>
      <c r="M372" s="2"/>
      <c r="N372" s="14"/>
      <c r="O372" s="14"/>
      <c r="P372" s="14"/>
      <c r="Q372" s="14"/>
      <c r="R372" s="14"/>
      <c r="S372" s="14"/>
      <c r="T372"/>
      <c r="U372"/>
    </row>
    <row r="373" spans="1:21" s="14" customFormat="1" hidden="1" x14ac:dyDescent="0.25">
      <c r="A373" s="107" t="s">
        <v>93</v>
      </c>
      <c r="B373" s="64" t="s">
        <v>165</v>
      </c>
      <c r="C373" s="64"/>
      <c r="D373" s="64"/>
      <c r="E373" s="64"/>
      <c r="F373" s="64"/>
      <c r="G373" s="64"/>
      <c r="H373" s="92"/>
      <c r="I373" s="204"/>
      <c r="J373" s="51"/>
      <c r="K373" s="254" t="s">
        <v>100</v>
      </c>
      <c r="L373" s="254"/>
      <c r="M373" s="2"/>
      <c r="N373" s="54"/>
      <c r="O373" s="65"/>
      <c r="P373" s="65"/>
      <c r="Q373" s="65"/>
      <c r="R373" s="65"/>
      <c r="S373" s="54"/>
    </row>
    <row r="374" spans="1:21" s="14" customFormat="1" hidden="1" x14ac:dyDescent="0.25">
      <c r="A374" s="107" t="s">
        <v>94</v>
      </c>
      <c r="B374" s="64"/>
      <c r="C374" s="64"/>
      <c r="D374" s="64"/>
      <c r="E374" s="64"/>
      <c r="F374" s="64"/>
      <c r="G374" s="64"/>
      <c r="H374" s="92"/>
      <c r="I374" s="204"/>
      <c r="K374" s="254" t="s">
        <v>100</v>
      </c>
      <c r="L374" s="254"/>
      <c r="M374" s="2"/>
    </row>
    <row r="375" spans="1:21" s="14" customFormat="1" hidden="1" x14ac:dyDescent="0.25">
      <c r="A375" s="108" t="s">
        <v>96</v>
      </c>
      <c r="B375" s="64" t="s">
        <v>110</v>
      </c>
      <c r="C375" s="64"/>
      <c r="D375" s="64"/>
      <c r="E375" s="64"/>
      <c r="F375" s="64"/>
      <c r="G375" s="64"/>
      <c r="H375" s="92"/>
      <c r="I375" s="204"/>
      <c r="K375" s="254" t="s">
        <v>100</v>
      </c>
      <c r="L375" s="254"/>
      <c r="M375" s="2"/>
    </row>
    <row r="376" spans="1:21" s="14" customFormat="1" hidden="1" x14ac:dyDescent="0.25">
      <c r="A376" s="108" t="s">
        <v>92</v>
      </c>
      <c r="B376" s="347" t="s">
        <v>108</v>
      </c>
      <c r="C376" s="347"/>
      <c r="D376" s="347"/>
      <c r="E376" s="347"/>
      <c r="F376" s="347"/>
      <c r="G376" s="347"/>
      <c r="H376" s="92"/>
      <c r="I376" s="204"/>
      <c r="K376" s="254" t="s">
        <v>100</v>
      </c>
      <c r="L376" s="254"/>
      <c r="M376" s="2"/>
    </row>
    <row r="377" spans="1:21" s="14" customFormat="1" hidden="1" x14ac:dyDescent="0.25">
      <c r="A377" s="108" t="s">
        <v>227</v>
      </c>
      <c r="B377" s="64" t="s">
        <v>100</v>
      </c>
      <c r="C377" s="64"/>
      <c r="D377" s="64"/>
      <c r="E377" s="64"/>
      <c r="F377" s="64"/>
      <c r="G377" s="64"/>
      <c r="H377" s="92"/>
      <c r="I377" s="204"/>
      <c r="K377" s="254" t="s">
        <v>100</v>
      </c>
      <c r="L377" s="254"/>
      <c r="M377" s="2"/>
      <c r="T377" s="51"/>
      <c r="U377" s="51"/>
    </row>
    <row r="378" spans="1:21" s="14" customFormat="1" ht="15.75" hidden="1" customHeight="1" x14ac:dyDescent="0.25">
      <c r="A378" s="108" t="s">
        <v>228</v>
      </c>
      <c r="B378" s="64" t="s">
        <v>100</v>
      </c>
      <c r="C378" s="64"/>
      <c r="D378" s="64"/>
      <c r="E378" s="64"/>
      <c r="F378" s="64"/>
      <c r="G378" s="64"/>
      <c r="H378" s="92"/>
      <c r="I378" s="204"/>
      <c r="K378" s="254" t="s">
        <v>100</v>
      </c>
      <c r="L378" s="254"/>
      <c r="M378" s="2"/>
      <c r="N378" s="51"/>
      <c r="O378" s="51"/>
      <c r="P378" s="51"/>
      <c r="Q378" s="51"/>
      <c r="R378" s="51"/>
      <c r="S378" s="51"/>
    </row>
    <row r="379" spans="1:21" s="14" customFormat="1" ht="15.75" hidden="1" customHeight="1" x14ac:dyDescent="0.25">
      <c r="A379" s="108" t="s">
        <v>229</v>
      </c>
      <c r="B379" s="64" t="s">
        <v>100</v>
      </c>
      <c r="C379" s="64"/>
      <c r="D379" s="64"/>
      <c r="E379" s="64"/>
      <c r="F379" s="64"/>
      <c r="G379" s="64"/>
      <c r="H379" s="92"/>
      <c r="I379" s="204"/>
      <c r="K379" s="254" t="s">
        <v>100</v>
      </c>
      <c r="L379" s="254"/>
      <c r="M379" s="2"/>
    </row>
    <row r="380" spans="1:21" s="14" customFormat="1" ht="15.75" hidden="1" customHeight="1" x14ac:dyDescent="0.25">
      <c r="A380" s="108" t="s">
        <v>230</v>
      </c>
      <c r="B380" s="36" t="s">
        <v>100</v>
      </c>
      <c r="C380" s="64"/>
      <c r="D380" s="64"/>
      <c r="E380" s="64"/>
      <c r="F380" s="64"/>
      <c r="G380" s="64"/>
      <c r="H380" s="92"/>
      <c r="I380" s="204"/>
      <c r="K380" s="254" t="s">
        <v>100</v>
      </c>
      <c r="L380" s="254"/>
      <c r="M380" s="2"/>
    </row>
    <row r="381" spans="1:21" customFormat="1" ht="28.2" hidden="1" x14ac:dyDescent="0.3">
      <c r="A381" s="109" t="s">
        <v>231</v>
      </c>
      <c r="B381" s="64" t="str">
        <f>IF(B371=$N$4,"Yes","No")</f>
        <v>No</v>
      </c>
      <c r="C381" s="64"/>
      <c r="D381" s="64"/>
      <c r="E381" s="64"/>
      <c r="F381" s="64"/>
      <c r="G381" s="64"/>
      <c r="H381" s="133"/>
      <c r="I381" s="203"/>
      <c r="J381" s="14"/>
      <c r="K381" s="254" t="s">
        <v>100</v>
      </c>
      <c r="L381" s="254"/>
      <c r="M381" s="2"/>
      <c r="N381" s="14"/>
      <c r="O381" s="14"/>
      <c r="P381" s="14"/>
      <c r="Q381" s="14"/>
      <c r="R381" s="14"/>
      <c r="S381" s="14"/>
      <c r="T381" s="14"/>
      <c r="U381" s="14"/>
    </row>
    <row r="382" spans="1:21" s="14" customFormat="1" ht="15.75" hidden="1" customHeight="1" x14ac:dyDescent="0.25">
      <c r="A382" s="107" t="s">
        <v>102</v>
      </c>
      <c r="B382" s="347" t="s">
        <v>163</v>
      </c>
      <c r="C382" s="347"/>
      <c r="D382" s="347"/>
      <c r="E382" s="347"/>
      <c r="F382" s="347"/>
      <c r="G382" s="347"/>
      <c r="H382" s="92"/>
      <c r="I382" s="204"/>
      <c r="J382" s="53"/>
      <c r="K382" s="254" t="s">
        <v>100</v>
      </c>
      <c r="L382" s="254"/>
      <c r="M382" s="2"/>
    </row>
    <row r="383" spans="1:21" s="14" customFormat="1" ht="15.75" hidden="1" customHeight="1" thickBot="1" x14ac:dyDescent="0.3">
      <c r="A383" s="110"/>
      <c r="B383" s="64"/>
      <c r="C383" s="64"/>
      <c r="D383" s="64"/>
      <c r="E383" s="64"/>
      <c r="F383" s="64"/>
      <c r="G383" s="64"/>
      <c r="H383" s="92"/>
      <c r="I383" s="204"/>
      <c r="K383" s="254" t="s">
        <v>100</v>
      </c>
      <c r="L383" s="254"/>
      <c r="M383" s="2"/>
    </row>
    <row r="384" spans="1:21" s="14" customFormat="1" ht="14.4" hidden="1" thickBot="1" x14ac:dyDescent="0.3">
      <c r="A384" s="111" t="s">
        <v>297</v>
      </c>
      <c r="B384" s="143" t="s">
        <v>179</v>
      </c>
      <c r="C384" s="144"/>
      <c r="D384" s="144"/>
      <c r="E384" s="144"/>
      <c r="F384" s="144"/>
      <c r="G384" s="144"/>
      <c r="H384" s="145"/>
      <c r="I384" s="204"/>
      <c r="K384" s="254" t="s">
        <v>100</v>
      </c>
      <c r="L384" s="254"/>
      <c r="M384" s="2"/>
    </row>
    <row r="385" spans="1:21" s="14" customFormat="1" ht="13.5" hidden="1" customHeight="1" x14ac:dyDescent="0.25">
      <c r="A385" s="107" t="s">
        <v>92</v>
      </c>
      <c r="B385" s="64" t="s">
        <v>159</v>
      </c>
      <c r="C385" s="64"/>
      <c r="D385" s="64"/>
      <c r="E385" s="64"/>
      <c r="F385" s="64"/>
      <c r="G385" s="64"/>
      <c r="H385" s="92"/>
      <c r="I385" s="204"/>
      <c r="K385" s="254" t="s">
        <v>100</v>
      </c>
      <c r="L385" s="254"/>
      <c r="M385" s="2"/>
    </row>
    <row r="386" spans="1:21" s="51" customFormat="1" ht="14.4" hidden="1" x14ac:dyDescent="0.3">
      <c r="A386" s="106"/>
      <c r="B386" s="44" t="str">
        <f>CONCATENATE($O$2&amp;": "&amp;VLOOKUP($B385,$N$3:$U$23,2,0))</f>
        <v>Font: Arial</v>
      </c>
      <c r="C386" s="44" t="str">
        <f>CONCATENATE($P$2&amp;": "&amp;VLOOKUP($B385,$N$3:$U$23,3,0))</f>
        <v>T-face: Bold</v>
      </c>
      <c r="D386" s="44" t="str">
        <f>CONCATENATE($Q$2&amp;": "&amp;VLOOKUP($B385,$N$3:$U$23,4,0))</f>
        <v>Font size: 11</v>
      </c>
      <c r="E386" s="44" t="str">
        <f>CONCATENATE($R$2&amp;": "&amp;VLOOKUP($B385,$N$3:$U$23,5,0))</f>
        <v>Row height: 31.5</v>
      </c>
      <c r="F386" s="44" t="str">
        <f>CONCATENATE($S$2&amp;": "&amp;VLOOKUP($B385,$N$3:$U$23,6,0))</f>
        <v>Text col: Black</v>
      </c>
      <c r="G386" s="44" t="str">
        <f>CONCATENATE($T$2&amp;": "&amp;VLOOKUP($B385,$N$3:$U$23,7,0))</f>
        <v>BG col: White</v>
      </c>
      <c r="H386" s="131" t="str">
        <f>CONCATENATE($U$2&amp;": "&amp;VLOOKUP($B385,$N$3:$U$23,8,0))</f>
        <v>Just: Centre</v>
      </c>
      <c r="I386" s="206"/>
      <c r="J386" s="14"/>
      <c r="K386" s="254" t="s">
        <v>100</v>
      </c>
      <c r="L386" s="254"/>
      <c r="M386" s="2"/>
      <c r="N386" s="14"/>
      <c r="O386" s="14"/>
      <c r="P386" s="14"/>
      <c r="Q386" s="14"/>
      <c r="R386" s="14"/>
      <c r="S386" s="14"/>
      <c r="T386"/>
      <c r="U386"/>
    </row>
    <row r="387" spans="1:21" s="14" customFormat="1" hidden="1" x14ac:dyDescent="0.25">
      <c r="A387" s="107" t="s">
        <v>93</v>
      </c>
      <c r="B387" s="64" t="s">
        <v>177</v>
      </c>
      <c r="C387" s="64"/>
      <c r="D387" s="64"/>
      <c r="E387" s="64"/>
      <c r="F387" s="64"/>
      <c r="G387" s="64"/>
      <c r="H387" s="92"/>
      <c r="I387" s="204"/>
      <c r="J387" s="51"/>
      <c r="K387" s="254" t="s">
        <v>100</v>
      </c>
      <c r="L387" s="254"/>
      <c r="M387" s="2"/>
      <c r="N387" s="54"/>
      <c r="O387" s="65"/>
      <c r="P387" s="65"/>
      <c r="Q387" s="65"/>
      <c r="R387" s="65"/>
      <c r="S387" s="54"/>
    </row>
    <row r="388" spans="1:21" s="14" customFormat="1" hidden="1" x14ac:dyDescent="0.25">
      <c r="A388" s="107" t="s">
        <v>94</v>
      </c>
      <c r="B388" s="64"/>
      <c r="C388" s="64"/>
      <c r="D388" s="64"/>
      <c r="E388" s="64"/>
      <c r="F388" s="64"/>
      <c r="G388" s="64"/>
      <c r="H388" s="92"/>
      <c r="I388" s="204"/>
      <c r="K388" s="254" t="s">
        <v>100</v>
      </c>
      <c r="L388" s="254"/>
      <c r="M388" s="2"/>
    </row>
    <row r="389" spans="1:21" s="14" customFormat="1" hidden="1" x14ac:dyDescent="0.25">
      <c r="A389" s="108" t="s">
        <v>96</v>
      </c>
      <c r="B389" s="64" t="s">
        <v>110</v>
      </c>
      <c r="C389" s="64"/>
      <c r="D389" s="64"/>
      <c r="E389" s="64"/>
      <c r="F389" s="64"/>
      <c r="G389" s="64"/>
      <c r="H389" s="92"/>
      <c r="I389" s="204"/>
      <c r="K389" s="254" t="s">
        <v>100</v>
      </c>
      <c r="L389" s="254"/>
      <c r="M389" s="2"/>
    </row>
    <row r="390" spans="1:21" s="14" customFormat="1" hidden="1" x14ac:dyDescent="0.25">
      <c r="A390" s="108" t="s">
        <v>92</v>
      </c>
      <c r="B390" s="347" t="s">
        <v>108</v>
      </c>
      <c r="C390" s="347"/>
      <c r="D390" s="347"/>
      <c r="E390" s="347"/>
      <c r="F390" s="347"/>
      <c r="G390" s="347"/>
      <c r="H390" s="92"/>
      <c r="I390" s="204"/>
      <c r="K390" s="254" t="s">
        <v>100</v>
      </c>
      <c r="L390" s="254"/>
      <c r="M390" s="2"/>
    </row>
    <row r="391" spans="1:21" s="14" customFormat="1" hidden="1" x14ac:dyDescent="0.25">
      <c r="A391" s="108" t="s">
        <v>227</v>
      </c>
      <c r="B391" s="64" t="s">
        <v>100</v>
      </c>
      <c r="C391" s="64"/>
      <c r="D391" s="64"/>
      <c r="E391" s="64"/>
      <c r="F391" s="64"/>
      <c r="G391" s="64"/>
      <c r="H391" s="92"/>
      <c r="I391" s="204"/>
      <c r="K391" s="254" t="s">
        <v>100</v>
      </c>
      <c r="L391" s="254"/>
      <c r="M391" s="2"/>
      <c r="T391" s="51"/>
      <c r="U391" s="51"/>
    </row>
    <row r="392" spans="1:21" s="14" customFormat="1" ht="15.75" hidden="1" customHeight="1" x14ac:dyDescent="0.25">
      <c r="A392" s="108" t="s">
        <v>228</v>
      </c>
      <c r="B392" s="64" t="s">
        <v>100</v>
      </c>
      <c r="C392" s="64"/>
      <c r="D392" s="64"/>
      <c r="E392" s="64"/>
      <c r="F392" s="64"/>
      <c r="G392" s="64"/>
      <c r="H392" s="92"/>
      <c r="I392" s="204"/>
      <c r="K392" s="254" t="s">
        <v>100</v>
      </c>
      <c r="L392" s="254"/>
      <c r="M392" s="2"/>
      <c r="N392" s="51"/>
      <c r="O392" s="51"/>
      <c r="P392" s="51"/>
      <c r="Q392" s="51"/>
      <c r="R392" s="51"/>
      <c r="S392" s="51"/>
    </row>
    <row r="393" spans="1:21" s="14" customFormat="1" ht="15.75" hidden="1" customHeight="1" x14ac:dyDescent="0.25">
      <c r="A393" s="108" t="s">
        <v>229</v>
      </c>
      <c r="B393" s="64" t="s">
        <v>100</v>
      </c>
      <c r="C393" s="64"/>
      <c r="D393" s="64"/>
      <c r="E393" s="64"/>
      <c r="F393" s="64"/>
      <c r="G393" s="64"/>
      <c r="H393" s="92"/>
      <c r="I393" s="204"/>
      <c r="K393" s="254" t="s">
        <v>100</v>
      </c>
      <c r="L393" s="254"/>
      <c r="M393" s="2"/>
    </row>
    <row r="394" spans="1:21" s="14" customFormat="1" ht="15.75" hidden="1" customHeight="1" x14ac:dyDescent="0.25">
      <c r="A394" s="108" t="s">
        <v>230</v>
      </c>
      <c r="B394" s="36" t="s">
        <v>100</v>
      </c>
      <c r="C394" s="64"/>
      <c r="D394" s="64"/>
      <c r="E394" s="64"/>
      <c r="F394" s="64"/>
      <c r="G394" s="64"/>
      <c r="H394" s="92"/>
      <c r="I394" s="204"/>
      <c r="K394" s="254" t="s">
        <v>100</v>
      </c>
      <c r="L394" s="254"/>
      <c r="M394" s="2"/>
    </row>
    <row r="395" spans="1:21" customFormat="1" ht="28.2" hidden="1" x14ac:dyDescent="0.3">
      <c r="A395" s="109" t="s">
        <v>231</v>
      </c>
      <c r="B395" s="64" t="str">
        <f>IF(B385=$N$4,"Yes","No")</f>
        <v>No</v>
      </c>
      <c r="C395" s="64"/>
      <c r="D395" s="64"/>
      <c r="E395" s="64"/>
      <c r="F395" s="64"/>
      <c r="G395" s="64"/>
      <c r="H395" s="133"/>
      <c r="I395" s="203"/>
      <c r="J395" s="14"/>
      <c r="K395" s="254" t="s">
        <v>100</v>
      </c>
      <c r="L395" s="254"/>
      <c r="M395" s="2"/>
      <c r="N395" s="14"/>
      <c r="O395" s="14"/>
      <c r="P395" s="14"/>
      <c r="Q395" s="14"/>
      <c r="R395" s="14"/>
      <c r="S395" s="14"/>
      <c r="T395" s="14"/>
      <c r="U395" s="14"/>
    </row>
    <row r="396" spans="1:21" s="14" customFormat="1" ht="15.75" hidden="1" customHeight="1" x14ac:dyDescent="0.25">
      <c r="A396" s="107" t="s">
        <v>102</v>
      </c>
      <c r="B396" s="347" t="s">
        <v>178</v>
      </c>
      <c r="C396" s="347"/>
      <c r="D396" s="347"/>
      <c r="E396" s="347"/>
      <c r="F396" s="347"/>
      <c r="G396" s="347"/>
      <c r="H396" s="92"/>
      <c r="I396" s="204"/>
      <c r="J396" s="53"/>
      <c r="K396" s="254" t="s">
        <v>100</v>
      </c>
      <c r="L396" s="254"/>
      <c r="M396" s="2"/>
    </row>
    <row r="397" spans="1:21" s="14" customFormat="1" ht="15.75" hidden="1" customHeight="1" thickBot="1" x14ac:dyDescent="0.3">
      <c r="A397" s="110"/>
      <c r="B397" s="64"/>
      <c r="C397" s="64"/>
      <c r="D397" s="64"/>
      <c r="E397" s="64"/>
      <c r="F397" s="64"/>
      <c r="G397" s="64"/>
      <c r="H397" s="92"/>
      <c r="I397" s="204"/>
      <c r="K397" s="254" t="s">
        <v>100</v>
      </c>
      <c r="L397" s="254"/>
      <c r="M397" s="2"/>
    </row>
    <row r="398" spans="1:21" ht="22.5" hidden="1" customHeight="1" thickBot="1" x14ac:dyDescent="0.3">
      <c r="A398" s="102" t="s">
        <v>264</v>
      </c>
      <c r="B398" s="143" t="s">
        <v>263</v>
      </c>
      <c r="C398" s="144"/>
      <c r="D398" s="144"/>
      <c r="E398" s="144"/>
      <c r="F398" s="144"/>
      <c r="G398" s="144"/>
      <c r="H398" s="145"/>
      <c r="J398" s="14"/>
      <c r="K398" s="254" t="s">
        <v>100</v>
      </c>
      <c r="L398" s="254"/>
      <c r="M398" s="2"/>
      <c r="N398" s="14"/>
      <c r="O398" s="14"/>
      <c r="R398" s="14"/>
      <c r="S398" s="14"/>
      <c r="T398" s="14"/>
      <c r="U398" s="14"/>
    </row>
    <row r="399" spans="1:21" ht="15" hidden="1" customHeight="1" x14ac:dyDescent="0.25">
      <c r="A399" s="112"/>
      <c r="B399" s="103" t="s">
        <v>15</v>
      </c>
      <c r="C399" s="64"/>
      <c r="D399" s="64"/>
      <c r="E399" s="64"/>
      <c r="F399" s="64"/>
      <c r="G399" s="64"/>
      <c r="H399" s="92"/>
      <c r="K399" s="254" t="s">
        <v>100</v>
      </c>
      <c r="L399" s="254"/>
      <c r="M399" s="2"/>
      <c r="N399" s="14"/>
      <c r="O399" s="14"/>
      <c r="R399" s="14"/>
      <c r="S399" s="14"/>
      <c r="T399" s="14"/>
      <c r="U399" s="14"/>
    </row>
    <row r="400" spans="1:21" ht="15.75" hidden="1" customHeight="1" thickBot="1" x14ac:dyDescent="0.35">
      <c r="A400" s="113"/>
      <c r="B400" s="104"/>
      <c r="C400" s="76"/>
      <c r="D400" s="76"/>
      <c r="E400" s="76"/>
      <c r="F400" s="76"/>
      <c r="G400" s="76"/>
      <c r="H400" s="135"/>
      <c r="K400" s="254" t="s">
        <v>100</v>
      </c>
      <c r="L400" s="254"/>
      <c r="M400" s="2"/>
      <c r="N400" s="14"/>
      <c r="O400" s="14"/>
      <c r="R400" s="14"/>
      <c r="S400" s="14"/>
      <c r="T400"/>
      <c r="U400"/>
    </row>
    <row r="401" spans="1:21" s="14" customFormat="1" ht="14.4" hidden="1" thickBot="1" x14ac:dyDescent="0.3">
      <c r="A401" s="111" t="s">
        <v>298</v>
      </c>
      <c r="B401" s="143" t="s">
        <v>248</v>
      </c>
      <c r="C401" s="144"/>
      <c r="D401" s="144"/>
      <c r="E401" s="144"/>
      <c r="F401" s="144"/>
      <c r="G401" s="144"/>
      <c r="H401" s="145"/>
      <c r="I401" s="204"/>
      <c r="J401" s="7"/>
      <c r="K401" s="254" t="s">
        <v>397</v>
      </c>
      <c r="L401" s="254"/>
      <c r="M401" s="2"/>
      <c r="N401" s="54"/>
      <c r="O401" s="65"/>
      <c r="P401" s="65"/>
      <c r="Q401" s="65"/>
      <c r="R401" s="65"/>
      <c r="S401" s="54"/>
    </row>
    <row r="402" spans="1:21" s="14" customFormat="1" ht="13.5" hidden="1" customHeight="1" x14ac:dyDescent="0.25">
      <c r="A402" s="107" t="s">
        <v>92</v>
      </c>
      <c r="B402" s="64" t="s">
        <v>446</v>
      </c>
      <c r="C402" s="64"/>
      <c r="D402" s="64"/>
      <c r="E402" s="64"/>
      <c r="F402" s="64"/>
      <c r="G402" s="64"/>
      <c r="H402" s="92"/>
      <c r="I402" s="204"/>
      <c r="K402" s="254" t="s">
        <v>100</v>
      </c>
      <c r="L402" s="254"/>
      <c r="M402" s="2"/>
    </row>
    <row r="403" spans="1:21" s="51" customFormat="1" hidden="1" x14ac:dyDescent="0.25">
      <c r="A403" s="106"/>
      <c r="B403" s="44" t="str">
        <f>CONCATENATE($O$2&amp;": "&amp;VLOOKUP($B402,$N$3:$U$23,2,0))</f>
        <v>Font: Arial</v>
      </c>
      <c r="C403" s="44" t="str">
        <f>CONCATENATE($P$2&amp;": "&amp;VLOOKUP($B402,$N$3:$U$23,3,0))</f>
        <v>T-face: Normal</v>
      </c>
      <c r="D403" s="44" t="str">
        <f>CONCATENATE($Q$2&amp;": "&amp;VLOOKUP($B402,$N$3:$U$23,4,0))</f>
        <v>Font size: 11</v>
      </c>
      <c r="E403" s="44" t="str">
        <f>CONCATENATE($R$2&amp;": "&amp;VLOOKUP($B402,$N$3:$U$23,5,0))</f>
        <v>Row height: 40.5</v>
      </c>
      <c r="F403" s="44" t="str">
        <f>CONCATENATE($S$2&amp;": "&amp;VLOOKUP($B402,$N$3:$U$23,6,0))</f>
        <v>Text col: Black</v>
      </c>
      <c r="G403" s="44" t="str">
        <f>CONCATENATE($T$2&amp;": "&amp;VLOOKUP($B402,$N$3:$U$23,7,0))</f>
        <v>BG col: White</v>
      </c>
      <c r="H403" s="131" t="str">
        <f>CONCATENATE($U$2&amp;": "&amp;VLOOKUP($B402,$N$3:$U$23,8,0))</f>
        <v>Just: Left</v>
      </c>
      <c r="I403" s="206"/>
      <c r="J403" s="14"/>
      <c r="K403" s="254" t="s">
        <v>100</v>
      </c>
      <c r="L403" s="254"/>
      <c r="M403" s="2"/>
      <c r="N403" s="14"/>
      <c r="O403" s="14"/>
      <c r="P403" s="14"/>
      <c r="Q403" s="14"/>
      <c r="R403" s="14"/>
      <c r="S403" s="14"/>
      <c r="T403" s="7"/>
      <c r="U403" s="7"/>
    </row>
    <row r="404" spans="1:21" s="14" customFormat="1" ht="32.25" hidden="1" customHeight="1" x14ac:dyDescent="0.25">
      <c r="A404" s="107" t="s">
        <v>93</v>
      </c>
      <c r="B404" s="373" t="s">
        <v>244</v>
      </c>
      <c r="C404" s="366"/>
      <c r="D404" s="366"/>
      <c r="E404" s="366"/>
      <c r="F404" s="366"/>
      <c r="G404" s="366"/>
      <c r="H404" s="92"/>
      <c r="I404" s="204"/>
      <c r="J404" s="51"/>
      <c r="K404" s="254" t="s">
        <v>397</v>
      </c>
      <c r="L404" s="254"/>
      <c r="M404" s="2"/>
      <c r="N404" s="7"/>
      <c r="O404" s="7"/>
      <c r="R404" s="7"/>
      <c r="S404" s="7"/>
      <c r="T404" s="7"/>
      <c r="U404" s="7"/>
    </row>
    <row r="405" spans="1:21" s="14" customFormat="1" hidden="1" x14ac:dyDescent="0.25">
      <c r="A405" s="107" t="s">
        <v>94</v>
      </c>
      <c r="B405" s="217"/>
      <c r="C405" s="64"/>
      <c r="D405" s="64"/>
      <c r="E405" s="64"/>
      <c r="F405" s="64"/>
      <c r="G405" s="64"/>
      <c r="H405" s="92"/>
      <c r="I405" s="204"/>
      <c r="K405" s="254" t="s">
        <v>100</v>
      </c>
      <c r="L405" s="254"/>
      <c r="M405" s="2"/>
      <c r="N405" s="7"/>
      <c r="O405" s="7"/>
      <c r="R405" s="7"/>
      <c r="S405" s="7"/>
      <c r="T405" s="7"/>
      <c r="U405" s="7"/>
    </row>
    <row r="406" spans="1:21" s="14" customFormat="1" hidden="1" x14ac:dyDescent="0.25">
      <c r="A406" s="108" t="s">
        <v>96</v>
      </c>
      <c r="B406" s="64" t="s">
        <v>180</v>
      </c>
      <c r="C406" s="64"/>
      <c r="D406" s="64"/>
      <c r="E406" s="64"/>
      <c r="F406" s="64"/>
      <c r="G406" s="64"/>
      <c r="H406" s="92"/>
      <c r="I406" s="204"/>
      <c r="K406" s="254" t="s">
        <v>100</v>
      </c>
      <c r="L406" s="254"/>
      <c r="M406" s="2"/>
      <c r="N406" s="7"/>
      <c r="O406" s="7"/>
      <c r="R406" s="7"/>
      <c r="S406" s="7"/>
    </row>
    <row r="407" spans="1:21" s="14" customFormat="1" hidden="1" x14ac:dyDescent="0.25">
      <c r="A407" s="108" t="s">
        <v>92</v>
      </c>
      <c r="B407" s="347" t="s">
        <v>108</v>
      </c>
      <c r="C407" s="347"/>
      <c r="D407" s="347"/>
      <c r="E407" s="347"/>
      <c r="F407" s="347"/>
      <c r="G407" s="347"/>
      <c r="H407" s="92"/>
      <c r="I407" s="204"/>
      <c r="K407" s="254" t="s">
        <v>100</v>
      </c>
      <c r="L407" s="254"/>
      <c r="M407" s="2"/>
    </row>
    <row r="408" spans="1:21" s="14" customFormat="1" hidden="1" x14ac:dyDescent="0.25">
      <c r="A408" s="108" t="s">
        <v>227</v>
      </c>
      <c r="B408" s="64" t="s">
        <v>100</v>
      </c>
      <c r="C408" s="64"/>
      <c r="D408" s="64"/>
      <c r="E408" s="64"/>
      <c r="F408" s="64"/>
      <c r="G408" s="64"/>
      <c r="H408" s="92"/>
      <c r="I408" s="204"/>
      <c r="K408" s="254" t="s">
        <v>100</v>
      </c>
      <c r="L408" s="254"/>
      <c r="M408" s="2"/>
      <c r="T408" s="51"/>
      <c r="U408" s="51"/>
    </row>
    <row r="409" spans="1:21" s="14" customFormat="1" ht="15.75" hidden="1" customHeight="1" x14ac:dyDescent="0.25">
      <c r="A409" s="108" t="s">
        <v>228</v>
      </c>
      <c r="B409" s="64" t="s">
        <v>100</v>
      </c>
      <c r="C409" s="64"/>
      <c r="D409" s="64"/>
      <c r="E409" s="64"/>
      <c r="F409" s="64"/>
      <c r="G409" s="64"/>
      <c r="H409" s="92"/>
      <c r="I409" s="204"/>
      <c r="K409" s="254" t="s">
        <v>100</v>
      </c>
      <c r="L409" s="254"/>
      <c r="M409" s="2"/>
      <c r="N409" s="51"/>
      <c r="O409" s="51"/>
      <c r="P409" s="51"/>
      <c r="Q409" s="51"/>
      <c r="R409" s="51"/>
      <c r="S409" s="51"/>
    </row>
    <row r="410" spans="1:21" s="14" customFormat="1" ht="15.75" hidden="1" customHeight="1" x14ac:dyDescent="0.25">
      <c r="A410" s="108" t="s">
        <v>229</v>
      </c>
      <c r="B410" s="64" t="s">
        <v>100</v>
      </c>
      <c r="C410" s="64"/>
      <c r="D410" s="64"/>
      <c r="E410" s="64"/>
      <c r="F410" s="64"/>
      <c r="G410" s="64"/>
      <c r="H410" s="92"/>
      <c r="I410" s="204"/>
      <c r="K410" s="254" t="s">
        <v>100</v>
      </c>
      <c r="L410" s="254"/>
      <c r="M410" s="2"/>
    </row>
    <row r="411" spans="1:21" customFormat="1" ht="14.4" hidden="1" x14ac:dyDescent="0.3">
      <c r="A411" s="108" t="s">
        <v>230</v>
      </c>
      <c r="B411" s="64" t="str">
        <f>IF(B402=$N$4,"Yes","No")</f>
        <v>No</v>
      </c>
      <c r="C411" s="64"/>
      <c r="D411" s="64"/>
      <c r="E411" s="64"/>
      <c r="F411" s="64"/>
      <c r="G411" s="64"/>
      <c r="H411" s="133"/>
      <c r="I411" s="203"/>
      <c r="J411" s="14"/>
      <c r="K411" s="254" t="s">
        <v>100</v>
      </c>
      <c r="L411" s="254"/>
      <c r="M411" s="2"/>
      <c r="N411" s="14"/>
      <c r="O411" s="14"/>
      <c r="P411" s="14"/>
      <c r="Q411" s="14"/>
      <c r="R411" s="14"/>
      <c r="S411" s="14"/>
      <c r="T411" s="14"/>
      <c r="U411" s="14"/>
    </row>
    <row r="412" spans="1:21" s="14" customFormat="1" ht="15.75" hidden="1" customHeight="1" x14ac:dyDescent="0.25">
      <c r="A412" s="109" t="s">
        <v>231</v>
      </c>
      <c r="B412" s="36" t="s">
        <v>100</v>
      </c>
      <c r="C412" s="64"/>
      <c r="D412" s="64"/>
      <c r="E412" s="64"/>
      <c r="F412" s="64"/>
      <c r="G412" s="64"/>
      <c r="H412" s="92"/>
      <c r="I412" s="204"/>
      <c r="J412" s="53"/>
      <c r="K412" s="254" t="s">
        <v>100</v>
      </c>
      <c r="L412" s="254"/>
      <c r="M412" s="2"/>
    </row>
    <row r="413" spans="1:21" s="14" customFormat="1" ht="15.75" hidden="1" customHeight="1" x14ac:dyDescent="0.25">
      <c r="A413" s="107" t="s">
        <v>102</v>
      </c>
      <c r="B413" s="347" t="s">
        <v>176</v>
      </c>
      <c r="C413" s="347"/>
      <c r="D413" s="347"/>
      <c r="E413" s="347"/>
      <c r="F413" s="347"/>
      <c r="G413" s="347"/>
      <c r="H413" s="92"/>
      <c r="I413" s="204"/>
      <c r="K413" s="254" t="s">
        <v>100</v>
      </c>
      <c r="L413" s="254"/>
      <c r="M413" s="2"/>
    </row>
    <row r="414" spans="1:21" s="14" customFormat="1" ht="15.75" hidden="1" customHeight="1" thickBot="1" x14ac:dyDescent="0.3">
      <c r="A414" s="110"/>
      <c r="B414" s="64"/>
      <c r="C414" s="64"/>
      <c r="D414" s="64"/>
      <c r="E414" s="64"/>
      <c r="F414" s="64"/>
      <c r="G414" s="64"/>
      <c r="H414" s="92"/>
      <c r="I414" s="204"/>
      <c r="K414" s="254" t="s">
        <v>100</v>
      </c>
      <c r="L414" s="254"/>
      <c r="M414" s="2"/>
    </row>
    <row r="415" spans="1:21" ht="15.75" hidden="1" customHeight="1" thickBot="1" x14ac:dyDescent="0.3">
      <c r="A415" s="111" t="s">
        <v>299</v>
      </c>
      <c r="B415" s="143" t="s">
        <v>257</v>
      </c>
      <c r="C415" s="144"/>
      <c r="D415" s="144"/>
      <c r="E415" s="144"/>
      <c r="F415" s="144"/>
      <c r="G415" s="144"/>
      <c r="H415" s="145"/>
      <c r="J415" s="14"/>
      <c r="K415" s="254" t="s">
        <v>397</v>
      </c>
      <c r="L415" s="254"/>
      <c r="M415" s="2"/>
      <c r="N415" s="14"/>
      <c r="O415" s="14"/>
      <c r="R415" s="14"/>
      <c r="S415" s="14"/>
      <c r="T415" s="14"/>
      <c r="U415" s="14"/>
    </row>
    <row r="416" spans="1:21" s="14" customFormat="1" ht="13.5" hidden="1" customHeight="1" x14ac:dyDescent="0.3">
      <c r="A416" s="107" t="s">
        <v>92</v>
      </c>
      <c r="B416" s="64" t="s">
        <v>181</v>
      </c>
      <c r="C416" s="64"/>
      <c r="D416" s="64"/>
      <c r="E416" s="64"/>
      <c r="F416" s="64"/>
      <c r="G416" s="64"/>
      <c r="H416" s="92"/>
      <c r="I416" s="204"/>
      <c r="J416" s="7"/>
      <c r="K416" s="254" t="s">
        <v>100</v>
      </c>
      <c r="L416" s="254"/>
      <c r="M416" s="2"/>
      <c r="T416"/>
      <c r="U416"/>
    </row>
    <row r="417" spans="1:21" s="14" customFormat="1" ht="27.6" hidden="1" x14ac:dyDescent="0.25">
      <c r="A417" s="107"/>
      <c r="B417" s="44" t="str">
        <f>CONCATENATE($O$2&amp;": "&amp;VLOOKUP($B416,$N$3:$U$23,2,0))</f>
        <v>Font: Arial</v>
      </c>
      <c r="C417" s="44" t="str">
        <f>CONCATENATE($P$2&amp;": "&amp;VLOOKUP($B416,$N$3:$U$23,3,0))</f>
        <v>T-face: Normal</v>
      </c>
      <c r="D417" s="44" t="str">
        <f>CONCATENATE($Q$2&amp;": "&amp;VLOOKUP($B416,$N$3:$U$23,4,0))</f>
        <v>Font size: 11</v>
      </c>
      <c r="E417" s="44" t="str">
        <f>CONCATENATE($R$2&amp;": "&amp;VLOOKUP($B416,$N$3:$U$23,5,0))</f>
        <v>Row height: Dependant</v>
      </c>
      <c r="F417" s="44" t="str">
        <f>CONCATENATE($S$2&amp;": "&amp;VLOOKUP($B416,$N$3:$U$23,6,0))</f>
        <v>Text col: Black</v>
      </c>
      <c r="G417" s="44" t="str">
        <f>CONCATENATE($T$2&amp;": "&amp;VLOOKUP($B416,$N$3:$U$23,7,0))</f>
        <v>BG col: Sky blue</v>
      </c>
      <c r="H417" s="131" t="str">
        <f>CONCATENATE($U$2&amp;": "&amp;VLOOKUP($B416,$N$3:$U$23,8,0))</f>
        <v>Just: Centre</v>
      </c>
      <c r="I417" s="204"/>
      <c r="K417" s="254" t="s">
        <v>100</v>
      </c>
      <c r="L417" s="254"/>
      <c r="M417" s="2"/>
      <c r="N417" s="54"/>
      <c r="O417" s="65"/>
      <c r="P417" s="65"/>
      <c r="Q417" s="65"/>
      <c r="R417" s="65"/>
      <c r="S417" s="54"/>
    </row>
    <row r="418" spans="1:21" s="14" customFormat="1" hidden="1" x14ac:dyDescent="0.25">
      <c r="A418" s="107" t="s">
        <v>93</v>
      </c>
      <c r="B418" s="64" t="s">
        <v>188</v>
      </c>
      <c r="C418" s="64"/>
      <c r="D418" s="64"/>
      <c r="E418" s="64"/>
      <c r="F418" s="64"/>
      <c r="G418" s="64"/>
      <c r="H418" s="92"/>
      <c r="I418" s="204"/>
      <c r="K418" s="254" t="s">
        <v>397</v>
      </c>
      <c r="L418" s="254"/>
      <c r="M418" s="2"/>
    </row>
    <row r="419" spans="1:21" s="14" customFormat="1" hidden="1" x14ac:dyDescent="0.25">
      <c r="A419" s="107" t="s">
        <v>94</v>
      </c>
      <c r="B419" s="64"/>
      <c r="C419" s="64"/>
      <c r="D419" s="64"/>
      <c r="E419" s="64"/>
      <c r="F419" s="64"/>
      <c r="G419" s="64"/>
      <c r="H419" s="92"/>
      <c r="I419" s="204"/>
      <c r="K419" s="254" t="s">
        <v>100</v>
      </c>
      <c r="L419" s="254"/>
      <c r="M419" s="2"/>
    </row>
    <row r="420" spans="1:21" s="14" customFormat="1" hidden="1" x14ac:dyDescent="0.25">
      <c r="A420" s="108" t="s">
        <v>96</v>
      </c>
      <c r="B420" s="64" t="s">
        <v>185</v>
      </c>
      <c r="C420" s="64"/>
      <c r="D420" s="64"/>
      <c r="E420" s="64"/>
      <c r="F420" s="64"/>
      <c r="G420" s="64"/>
      <c r="H420" s="92"/>
      <c r="I420" s="204"/>
      <c r="K420" s="254" t="s">
        <v>100</v>
      </c>
      <c r="L420" s="254"/>
      <c r="M420" s="2"/>
      <c r="T420" s="7"/>
      <c r="U420" s="7"/>
    </row>
    <row r="421" spans="1:21" s="14" customFormat="1" hidden="1" x14ac:dyDescent="0.25">
      <c r="A421" s="108" t="s">
        <v>92</v>
      </c>
      <c r="B421" s="347" t="s">
        <v>184</v>
      </c>
      <c r="C421" s="347"/>
      <c r="D421" s="347"/>
      <c r="E421" s="347"/>
      <c r="F421" s="347"/>
      <c r="G421" s="347"/>
      <c r="H421" s="92"/>
      <c r="I421" s="204"/>
      <c r="K421" s="254" t="s">
        <v>100</v>
      </c>
      <c r="L421" s="254"/>
      <c r="M421" s="2"/>
      <c r="N421" s="7"/>
      <c r="O421" s="7"/>
      <c r="R421" s="7"/>
      <c r="S421" s="7"/>
    </row>
    <row r="422" spans="1:21" s="14" customFormat="1" hidden="1" x14ac:dyDescent="0.25">
      <c r="A422" s="108" t="s">
        <v>186</v>
      </c>
      <c r="B422" s="66" t="str">
        <f>B399</f>
        <v>- Select -</v>
      </c>
      <c r="C422" s="70"/>
      <c r="D422" s="70"/>
      <c r="E422" s="70"/>
      <c r="F422" s="70"/>
      <c r="G422" s="70"/>
      <c r="H422" s="92"/>
      <c r="I422" s="204"/>
      <c r="K422" s="254" t="s">
        <v>397</v>
      </c>
      <c r="L422" s="254"/>
      <c r="M422" s="2"/>
    </row>
    <row r="423" spans="1:21" s="14" customFormat="1" ht="27.6" x14ac:dyDescent="0.25">
      <c r="A423" s="108"/>
      <c r="B423" s="71" t="s">
        <v>483</v>
      </c>
      <c r="C423" s="70"/>
      <c r="D423" s="70"/>
      <c r="E423" s="70"/>
      <c r="F423" s="70"/>
      <c r="G423" s="70"/>
      <c r="H423" s="92"/>
      <c r="I423" s="204"/>
      <c r="K423" s="254" t="s">
        <v>473</v>
      </c>
      <c r="L423" s="254"/>
      <c r="M423" s="2"/>
    </row>
    <row r="424" spans="1:21" s="14" customFormat="1" hidden="1" x14ac:dyDescent="0.25">
      <c r="A424" s="108"/>
      <c r="B424" s="71" t="s">
        <v>14</v>
      </c>
      <c r="C424" s="276"/>
      <c r="D424" s="276"/>
      <c r="E424" s="276"/>
      <c r="F424" s="276"/>
      <c r="G424" s="276"/>
      <c r="H424" s="92"/>
      <c r="I424" s="204"/>
      <c r="K424" s="254" t="s">
        <v>397</v>
      </c>
      <c r="L424" s="254"/>
      <c r="M424" s="2"/>
    </row>
    <row r="425" spans="1:21" s="14" customFormat="1" hidden="1" x14ac:dyDescent="0.25">
      <c r="A425" s="108"/>
      <c r="B425" s="71" t="s">
        <v>17</v>
      </c>
      <c r="C425" s="70"/>
      <c r="D425" s="70"/>
      <c r="E425" s="70"/>
      <c r="F425" s="70"/>
      <c r="G425" s="70"/>
      <c r="H425" s="92"/>
      <c r="I425" s="204"/>
      <c r="K425" s="254" t="s">
        <v>397</v>
      </c>
      <c r="L425" s="254"/>
      <c r="M425" s="2"/>
    </row>
    <row r="426" spans="1:21" s="14" customFormat="1" hidden="1" x14ac:dyDescent="0.25">
      <c r="A426" s="108" t="s">
        <v>227</v>
      </c>
      <c r="B426" s="64" t="s">
        <v>185</v>
      </c>
      <c r="C426" s="64"/>
      <c r="D426" s="64"/>
      <c r="E426" s="64"/>
      <c r="F426" s="64"/>
      <c r="G426" s="64"/>
      <c r="H426" s="92"/>
      <c r="I426" s="204"/>
      <c r="K426" s="254" t="s">
        <v>100</v>
      </c>
      <c r="L426" s="254"/>
      <c r="M426" s="2"/>
    </row>
    <row r="427" spans="1:21" s="14" customFormat="1" ht="15.75" hidden="1" customHeight="1" x14ac:dyDescent="0.25">
      <c r="A427" s="108" t="s">
        <v>228</v>
      </c>
      <c r="B427" s="64" t="s">
        <v>185</v>
      </c>
      <c r="C427" s="64"/>
      <c r="D427" s="64"/>
      <c r="E427" s="64"/>
      <c r="F427" s="64"/>
      <c r="G427" s="64"/>
      <c r="H427" s="92"/>
      <c r="I427" s="204"/>
      <c r="K427" s="254" t="s">
        <v>100</v>
      </c>
      <c r="L427" s="254"/>
      <c r="M427" s="2"/>
    </row>
    <row r="428" spans="1:21" s="14" customFormat="1" ht="15.75" hidden="1" customHeight="1" x14ac:dyDescent="0.25">
      <c r="A428" s="108" t="s">
        <v>229</v>
      </c>
      <c r="B428" s="64" t="s">
        <v>185</v>
      </c>
      <c r="C428" s="64"/>
      <c r="D428" s="64"/>
      <c r="E428" s="64"/>
      <c r="F428" s="64"/>
      <c r="G428" s="64"/>
      <c r="H428" s="92"/>
      <c r="I428" s="204"/>
      <c r="K428" s="254" t="s">
        <v>100</v>
      </c>
      <c r="L428" s="254"/>
      <c r="M428" s="2"/>
    </row>
    <row r="429" spans="1:21" s="14" customFormat="1" ht="15.75" hidden="1" customHeight="1" x14ac:dyDescent="0.25">
      <c r="A429" s="108" t="s">
        <v>230</v>
      </c>
      <c r="B429" s="64" t="s">
        <v>185</v>
      </c>
      <c r="C429" s="64"/>
      <c r="D429" s="64"/>
      <c r="E429" s="64"/>
      <c r="F429" s="64"/>
      <c r="G429" s="64"/>
      <c r="H429" s="92"/>
      <c r="I429" s="204"/>
      <c r="K429" s="254" t="s">
        <v>100</v>
      </c>
      <c r="L429" s="254"/>
      <c r="M429" s="2"/>
    </row>
    <row r="430" spans="1:21" customFormat="1" ht="28.2" hidden="1" x14ac:dyDescent="0.3">
      <c r="A430" s="109" t="s">
        <v>231</v>
      </c>
      <c r="B430" s="64" t="str">
        <f>IF(B416=$N$4,"Yes","No")</f>
        <v>Yes</v>
      </c>
      <c r="C430" s="64"/>
      <c r="D430" s="64"/>
      <c r="E430" s="64"/>
      <c r="F430" s="64"/>
      <c r="G430" s="64"/>
      <c r="H430" s="133"/>
      <c r="I430" s="203"/>
      <c r="J430" s="14"/>
      <c r="K430" s="254" t="s">
        <v>100</v>
      </c>
      <c r="L430" s="254"/>
      <c r="M430" s="2"/>
      <c r="N430" s="14"/>
      <c r="O430" s="14"/>
      <c r="P430" s="14"/>
      <c r="Q430" s="14"/>
      <c r="R430" s="14"/>
      <c r="S430" s="14"/>
      <c r="T430" s="14"/>
      <c r="U430" s="14"/>
    </row>
    <row r="431" spans="1:21" s="14" customFormat="1" ht="31.5" hidden="1" customHeight="1" x14ac:dyDescent="0.25">
      <c r="A431" s="107" t="s">
        <v>102</v>
      </c>
      <c r="B431" s="347" t="s">
        <v>187</v>
      </c>
      <c r="C431" s="347"/>
      <c r="D431" s="347"/>
      <c r="E431" s="347"/>
      <c r="F431" s="347"/>
      <c r="G431" s="347"/>
      <c r="H431" s="92"/>
      <c r="I431" s="204"/>
      <c r="J431" s="53"/>
      <c r="K431" s="254" t="s">
        <v>397</v>
      </c>
      <c r="L431" s="254"/>
      <c r="M431" s="2"/>
    </row>
    <row r="432" spans="1:21" s="14" customFormat="1" ht="15.75" hidden="1" customHeight="1" thickBot="1" x14ac:dyDescent="0.3">
      <c r="A432" s="110"/>
      <c r="B432" s="64"/>
      <c r="C432" s="64"/>
      <c r="D432" s="64"/>
      <c r="E432" s="64"/>
      <c r="F432" s="64"/>
      <c r="G432" s="64"/>
      <c r="H432" s="92"/>
      <c r="I432" s="204"/>
      <c r="K432" s="254" t="s">
        <v>100</v>
      </c>
      <c r="L432" s="254"/>
      <c r="M432" s="2"/>
    </row>
    <row r="433" spans="1:21" s="14" customFormat="1" ht="14.4" hidden="1" thickBot="1" x14ac:dyDescent="0.3">
      <c r="A433" s="111" t="s">
        <v>300</v>
      </c>
      <c r="B433" s="143" t="s">
        <v>249</v>
      </c>
      <c r="C433" s="144"/>
      <c r="D433" s="144"/>
      <c r="E433" s="144"/>
      <c r="F433" s="144"/>
      <c r="G433" s="144"/>
      <c r="H433" s="145"/>
      <c r="I433" s="204"/>
      <c r="K433" s="254" t="s">
        <v>397</v>
      </c>
      <c r="L433" s="254"/>
      <c r="M433" s="2"/>
    </row>
    <row r="434" spans="1:21" s="14" customFormat="1" ht="13.5" hidden="1" customHeight="1" x14ac:dyDescent="0.25">
      <c r="A434" s="107" t="s">
        <v>92</v>
      </c>
      <c r="B434" s="64" t="s">
        <v>446</v>
      </c>
      <c r="C434" s="64"/>
      <c r="D434" s="64"/>
      <c r="E434" s="64"/>
      <c r="F434" s="64"/>
      <c r="G434" s="64"/>
      <c r="H434" s="92"/>
      <c r="I434" s="204"/>
      <c r="K434" s="254" t="s">
        <v>100</v>
      </c>
      <c r="L434" s="254"/>
      <c r="M434" s="2"/>
    </row>
    <row r="435" spans="1:21" s="51" customFormat="1" ht="14.4" hidden="1" x14ac:dyDescent="0.3">
      <c r="A435" s="106"/>
      <c r="B435" s="44" t="str">
        <f>CONCATENATE($O$2&amp;": "&amp;VLOOKUP($B434,$N$3:$U$23,2,0))</f>
        <v>Font: Arial</v>
      </c>
      <c r="C435" s="44" t="str">
        <f>CONCATENATE($P$2&amp;": "&amp;VLOOKUP($B434,$N$3:$U$23,3,0))</f>
        <v>T-face: Normal</v>
      </c>
      <c r="D435" s="44" t="str">
        <f>CONCATENATE($Q$2&amp;": "&amp;VLOOKUP($B434,$N$3:$U$23,4,0))</f>
        <v>Font size: 11</v>
      </c>
      <c r="E435" s="44" t="str">
        <f>CONCATENATE($R$2&amp;": "&amp;VLOOKUP($B434,$N$3:$U$23,5,0))</f>
        <v>Row height: 40.5</v>
      </c>
      <c r="F435" s="44" t="str">
        <f>CONCATENATE($S$2&amp;": "&amp;VLOOKUP($B434,$N$3:$U$23,6,0))</f>
        <v>Text col: Black</v>
      </c>
      <c r="G435" s="44" t="str">
        <f>CONCATENATE($T$2&amp;": "&amp;VLOOKUP($B434,$N$3:$U$23,7,0))</f>
        <v>BG col: White</v>
      </c>
      <c r="H435" s="131" t="str">
        <f>CONCATENATE($U$2&amp;": "&amp;VLOOKUP($B434,$N$3:$U$23,8,0))</f>
        <v>Just: Left</v>
      </c>
      <c r="I435" s="206"/>
      <c r="J435" s="14"/>
      <c r="K435" s="254" t="s">
        <v>100</v>
      </c>
      <c r="L435" s="254"/>
      <c r="M435" s="2"/>
      <c r="N435" s="14"/>
      <c r="O435" s="14"/>
      <c r="P435" s="14"/>
      <c r="Q435" s="14"/>
      <c r="R435" s="14"/>
      <c r="S435" s="14"/>
      <c r="T435"/>
      <c r="U435"/>
    </row>
    <row r="436" spans="1:21" s="14" customFormat="1" ht="29.25" hidden="1" customHeight="1" x14ac:dyDescent="0.25">
      <c r="A436" s="107" t="s">
        <v>93</v>
      </c>
      <c r="B436" s="373" t="s">
        <v>245</v>
      </c>
      <c r="C436" s="366"/>
      <c r="D436" s="366"/>
      <c r="E436" s="366"/>
      <c r="F436" s="366"/>
      <c r="G436" s="366"/>
      <c r="H436" s="92"/>
      <c r="I436" s="204"/>
      <c r="J436" s="51"/>
      <c r="K436" s="254" t="s">
        <v>397</v>
      </c>
      <c r="L436" s="254"/>
      <c r="M436" s="2"/>
      <c r="N436" s="54"/>
      <c r="O436" s="65"/>
      <c r="P436" s="65"/>
      <c r="Q436" s="65"/>
      <c r="R436" s="65"/>
      <c r="S436" s="54"/>
    </row>
    <row r="437" spans="1:21" s="14" customFormat="1" hidden="1" x14ac:dyDescent="0.25">
      <c r="A437" s="107" t="s">
        <v>94</v>
      </c>
      <c r="B437" s="217"/>
      <c r="C437" s="64"/>
      <c r="D437" s="64"/>
      <c r="E437" s="64"/>
      <c r="F437" s="64"/>
      <c r="G437" s="64"/>
      <c r="H437" s="92"/>
      <c r="I437" s="204"/>
      <c r="K437" s="254" t="s">
        <v>100</v>
      </c>
      <c r="L437" s="254"/>
      <c r="M437" s="2"/>
    </row>
    <row r="438" spans="1:21" s="14" customFormat="1" hidden="1" x14ac:dyDescent="0.25">
      <c r="A438" s="108" t="s">
        <v>96</v>
      </c>
      <c r="B438" s="64" t="s">
        <v>180</v>
      </c>
      <c r="C438" s="64"/>
      <c r="D438" s="64"/>
      <c r="E438" s="64"/>
      <c r="F438" s="64"/>
      <c r="G438" s="64"/>
      <c r="H438" s="92"/>
      <c r="I438" s="204"/>
      <c r="K438" s="254" t="s">
        <v>100</v>
      </c>
      <c r="L438" s="254"/>
      <c r="M438" s="2"/>
    </row>
    <row r="439" spans="1:21" s="14" customFormat="1" hidden="1" x14ac:dyDescent="0.25">
      <c r="A439" s="108" t="s">
        <v>92</v>
      </c>
      <c r="B439" s="347" t="s">
        <v>108</v>
      </c>
      <c r="C439" s="347"/>
      <c r="D439" s="347"/>
      <c r="E439" s="347"/>
      <c r="F439" s="347"/>
      <c r="G439" s="347"/>
      <c r="H439" s="92"/>
      <c r="I439" s="204"/>
      <c r="K439" s="254" t="s">
        <v>397</v>
      </c>
      <c r="L439" s="254"/>
      <c r="M439" s="2"/>
    </row>
    <row r="440" spans="1:21" s="14" customFormat="1" hidden="1" x14ac:dyDescent="0.25">
      <c r="A440" s="108" t="s">
        <v>227</v>
      </c>
      <c r="B440" s="64" t="s">
        <v>100</v>
      </c>
      <c r="C440" s="64"/>
      <c r="D440" s="64"/>
      <c r="E440" s="64"/>
      <c r="F440" s="64"/>
      <c r="G440" s="64"/>
      <c r="H440" s="92"/>
      <c r="I440" s="204"/>
      <c r="K440" s="254" t="s">
        <v>100</v>
      </c>
      <c r="L440" s="254"/>
      <c r="M440" s="2"/>
      <c r="T440" s="51"/>
      <c r="U440" s="51"/>
    </row>
    <row r="441" spans="1:21" s="14" customFormat="1" ht="15.75" hidden="1" customHeight="1" x14ac:dyDescent="0.25">
      <c r="A441" s="108" t="s">
        <v>228</v>
      </c>
      <c r="B441" s="64" t="s">
        <v>100</v>
      </c>
      <c r="C441" s="64"/>
      <c r="D441" s="64"/>
      <c r="E441" s="64"/>
      <c r="F441" s="64"/>
      <c r="G441" s="64"/>
      <c r="H441" s="92"/>
      <c r="I441" s="204"/>
      <c r="K441" s="254" t="s">
        <v>100</v>
      </c>
      <c r="L441" s="254"/>
      <c r="M441" s="2"/>
      <c r="N441" s="51"/>
      <c r="O441" s="51"/>
      <c r="P441" s="51"/>
      <c r="Q441" s="51"/>
      <c r="R441" s="51"/>
      <c r="S441" s="51"/>
    </row>
    <row r="442" spans="1:21" s="14" customFormat="1" ht="15.75" hidden="1" customHeight="1" x14ac:dyDescent="0.25">
      <c r="A442" s="108" t="s">
        <v>229</v>
      </c>
      <c r="B442" s="64" t="s">
        <v>100</v>
      </c>
      <c r="C442" s="64"/>
      <c r="D442" s="64"/>
      <c r="E442" s="64"/>
      <c r="F442" s="64"/>
      <c r="G442" s="64"/>
      <c r="H442" s="92"/>
      <c r="I442" s="204"/>
      <c r="K442" s="254" t="s">
        <v>100</v>
      </c>
      <c r="L442" s="254"/>
      <c r="M442" s="2"/>
    </row>
    <row r="443" spans="1:21" s="14" customFormat="1" ht="15.75" hidden="1" customHeight="1" x14ac:dyDescent="0.25">
      <c r="A443" s="108" t="s">
        <v>230</v>
      </c>
      <c r="B443" s="36" t="s">
        <v>100</v>
      </c>
      <c r="C443" s="64"/>
      <c r="D443" s="64"/>
      <c r="E443" s="64"/>
      <c r="F443" s="64"/>
      <c r="G443" s="64"/>
      <c r="H443" s="92"/>
      <c r="I443" s="204"/>
      <c r="K443" s="254" t="s">
        <v>100</v>
      </c>
      <c r="L443" s="254"/>
      <c r="M443" s="2"/>
    </row>
    <row r="444" spans="1:21" customFormat="1" ht="28.2" hidden="1" x14ac:dyDescent="0.3">
      <c r="A444" s="109" t="s">
        <v>231</v>
      </c>
      <c r="B444" s="64" t="str">
        <f>IF(B434=$N$4,"Yes","No")</f>
        <v>No</v>
      </c>
      <c r="C444" s="64"/>
      <c r="D444" s="64"/>
      <c r="E444" s="64"/>
      <c r="F444" s="64"/>
      <c r="G444" s="64"/>
      <c r="H444" s="133"/>
      <c r="I444" s="203"/>
      <c r="J444" s="14"/>
      <c r="K444" s="254" t="s">
        <v>100</v>
      </c>
      <c r="L444" s="254"/>
      <c r="M444" s="2"/>
      <c r="N444" s="14"/>
      <c r="O444" s="14"/>
      <c r="P444" s="14"/>
      <c r="Q444" s="14"/>
      <c r="R444" s="14"/>
      <c r="S444" s="14"/>
      <c r="T444" s="14"/>
      <c r="U444" s="14"/>
    </row>
    <row r="445" spans="1:21" s="14" customFormat="1" ht="15.75" hidden="1" customHeight="1" x14ac:dyDescent="0.25">
      <c r="A445" s="107" t="s">
        <v>102</v>
      </c>
      <c r="B445" s="347" t="s">
        <v>191</v>
      </c>
      <c r="C445" s="347"/>
      <c r="D445" s="347"/>
      <c r="E445" s="347"/>
      <c r="F445" s="347"/>
      <c r="G445" s="347"/>
      <c r="H445" s="92"/>
      <c r="I445" s="204"/>
      <c r="J445" s="53"/>
      <c r="K445" s="254" t="s">
        <v>100</v>
      </c>
      <c r="L445" s="254"/>
      <c r="M445" s="2"/>
    </row>
    <row r="446" spans="1:21" s="14" customFormat="1" ht="15.75" hidden="1" customHeight="1" thickBot="1" x14ac:dyDescent="0.3">
      <c r="A446" s="110"/>
      <c r="B446" s="64"/>
      <c r="C446" s="64"/>
      <c r="D446" s="64"/>
      <c r="E446" s="64"/>
      <c r="F446" s="64"/>
      <c r="G446" s="64"/>
      <c r="H446" s="92"/>
      <c r="I446" s="204"/>
      <c r="K446" s="254" t="s">
        <v>100</v>
      </c>
      <c r="L446" s="254"/>
      <c r="M446" s="2"/>
    </row>
    <row r="447" spans="1:21" ht="15.75" hidden="1" customHeight="1" thickBot="1" x14ac:dyDescent="0.3">
      <c r="A447" s="111" t="s">
        <v>296</v>
      </c>
      <c r="B447" s="143" t="s">
        <v>258</v>
      </c>
      <c r="C447" s="144"/>
      <c r="D447" s="144"/>
      <c r="E447" s="144"/>
      <c r="F447" s="144"/>
      <c r="G447" s="144"/>
      <c r="H447" s="145"/>
      <c r="J447" s="14"/>
      <c r="K447" s="254" t="s">
        <v>397</v>
      </c>
      <c r="L447" s="254"/>
      <c r="M447" s="2"/>
      <c r="N447" s="14"/>
      <c r="O447" s="14"/>
      <c r="R447" s="14"/>
      <c r="S447" s="14"/>
      <c r="T447" s="14"/>
      <c r="U447" s="14"/>
    </row>
    <row r="448" spans="1:21" s="14" customFormat="1" ht="13.5" hidden="1" customHeight="1" x14ac:dyDescent="0.25">
      <c r="A448" s="107" t="s">
        <v>92</v>
      </c>
      <c r="B448" s="64" t="s">
        <v>181</v>
      </c>
      <c r="C448" s="64"/>
      <c r="D448" s="64"/>
      <c r="E448" s="64"/>
      <c r="F448" s="64"/>
      <c r="G448" s="64"/>
      <c r="H448" s="92"/>
      <c r="I448" s="204"/>
      <c r="J448" s="7"/>
      <c r="K448" s="254" t="s">
        <v>100</v>
      </c>
      <c r="L448" s="254"/>
      <c r="M448" s="2"/>
    </row>
    <row r="449" spans="1:21" s="14" customFormat="1" ht="28.2" hidden="1" x14ac:dyDescent="0.3">
      <c r="A449" s="107"/>
      <c r="B449" s="44" t="str">
        <f>CONCATENATE($O$2&amp;": "&amp;VLOOKUP($B448,$N$3:$U$23,2,0))</f>
        <v>Font: Arial</v>
      </c>
      <c r="C449" s="44" t="str">
        <f>CONCATENATE($P$2&amp;": "&amp;VLOOKUP($B448,$N$3:$U$23,3,0))</f>
        <v>T-face: Normal</v>
      </c>
      <c r="D449" s="44" t="str">
        <f>CONCATENATE($Q$2&amp;": "&amp;VLOOKUP($B448,$N$3:$U$23,4,0))</f>
        <v>Font size: 11</v>
      </c>
      <c r="E449" s="44" t="str">
        <f>CONCATENATE($R$2&amp;": "&amp;VLOOKUP($B448,$N$3:$U$23,5,0))</f>
        <v>Row height: Dependant</v>
      </c>
      <c r="F449" s="44" t="str">
        <f>CONCATENATE($S$2&amp;": "&amp;VLOOKUP($B448,$N$3:$U$23,6,0))</f>
        <v>Text col: Black</v>
      </c>
      <c r="G449" s="44" t="str">
        <f>CONCATENATE($T$2&amp;": "&amp;VLOOKUP($B448,$N$3:$U$23,7,0))</f>
        <v>BG col: Sky blue</v>
      </c>
      <c r="H449" s="131" t="str">
        <f>CONCATENATE($U$2&amp;": "&amp;VLOOKUP($B448,$N$3:$U$23,8,0))</f>
        <v>Just: Centre</v>
      </c>
      <c r="I449" s="204"/>
      <c r="K449" s="254" t="s">
        <v>100</v>
      </c>
      <c r="L449" s="254"/>
      <c r="M449" s="2"/>
      <c r="T449"/>
      <c r="U449"/>
    </row>
    <row r="450" spans="1:21" s="14" customFormat="1" hidden="1" x14ac:dyDescent="0.25">
      <c r="A450" s="107" t="s">
        <v>93</v>
      </c>
      <c r="B450" s="64" t="s">
        <v>189</v>
      </c>
      <c r="C450" s="64"/>
      <c r="D450" s="64"/>
      <c r="E450" s="64"/>
      <c r="F450" s="64"/>
      <c r="G450" s="64"/>
      <c r="H450" s="92"/>
      <c r="I450" s="204"/>
      <c r="K450" s="254" t="s">
        <v>397</v>
      </c>
      <c r="L450" s="254"/>
      <c r="M450" s="2"/>
      <c r="N450" s="54"/>
      <c r="O450" s="65"/>
      <c r="P450" s="65"/>
      <c r="Q450" s="65"/>
      <c r="R450" s="65"/>
      <c r="S450" s="54"/>
    </row>
    <row r="451" spans="1:21" s="14" customFormat="1" hidden="1" x14ac:dyDescent="0.25">
      <c r="A451" s="107" t="s">
        <v>94</v>
      </c>
      <c r="B451" s="64"/>
      <c r="C451" s="64"/>
      <c r="D451" s="64"/>
      <c r="E451" s="64"/>
      <c r="F451" s="64"/>
      <c r="G451" s="64"/>
      <c r="H451" s="92"/>
      <c r="I451" s="204"/>
      <c r="K451" s="254" t="s">
        <v>100</v>
      </c>
      <c r="L451" s="254"/>
      <c r="M451" s="2"/>
    </row>
    <row r="452" spans="1:21" s="14" customFormat="1" hidden="1" x14ac:dyDescent="0.25">
      <c r="A452" s="108" t="s">
        <v>96</v>
      </c>
      <c r="B452" s="64" t="s">
        <v>185</v>
      </c>
      <c r="C452" s="64"/>
      <c r="D452" s="64"/>
      <c r="E452" s="64"/>
      <c r="F452" s="64"/>
      <c r="G452" s="64"/>
      <c r="H452" s="92"/>
      <c r="I452" s="204"/>
      <c r="K452" s="254" t="s">
        <v>100</v>
      </c>
      <c r="L452" s="254"/>
      <c r="M452" s="2"/>
      <c r="T452" s="7"/>
      <c r="U452" s="7"/>
    </row>
    <row r="453" spans="1:21" s="14" customFormat="1" hidden="1" x14ac:dyDescent="0.25">
      <c r="A453" s="108" t="s">
        <v>92</v>
      </c>
      <c r="B453" s="347" t="s">
        <v>184</v>
      </c>
      <c r="C453" s="347"/>
      <c r="D453" s="347"/>
      <c r="E453" s="347"/>
      <c r="F453" s="347"/>
      <c r="G453" s="347"/>
      <c r="H453" s="92"/>
      <c r="I453" s="204"/>
      <c r="K453" s="254" t="s">
        <v>100</v>
      </c>
      <c r="L453" s="254"/>
      <c r="M453" s="2"/>
      <c r="N453" s="7"/>
      <c r="O453" s="7"/>
      <c r="R453" s="7"/>
      <c r="S453" s="7"/>
    </row>
    <row r="454" spans="1:21" s="14" customFormat="1" hidden="1" x14ac:dyDescent="0.25">
      <c r="A454" s="108" t="s">
        <v>186</v>
      </c>
      <c r="B454" s="66" t="str">
        <f>B399</f>
        <v>- Select -</v>
      </c>
      <c r="C454" s="70"/>
      <c r="D454" s="70"/>
      <c r="E454" s="70"/>
      <c r="F454" s="70"/>
      <c r="G454" s="70"/>
      <c r="H454" s="92"/>
      <c r="I454" s="204"/>
      <c r="K454" s="254" t="s">
        <v>397</v>
      </c>
      <c r="L454" s="254"/>
      <c r="M454" s="2"/>
    </row>
    <row r="455" spans="1:21" s="14" customFormat="1" hidden="1" x14ac:dyDescent="0.25">
      <c r="A455" s="108"/>
      <c r="B455" s="71" t="s">
        <v>18</v>
      </c>
      <c r="C455" s="70"/>
      <c r="D455" s="70"/>
      <c r="E455" s="70"/>
      <c r="F455" s="70"/>
      <c r="G455" s="70"/>
      <c r="H455" s="92"/>
      <c r="I455" s="204"/>
      <c r="K455" s="254" t="s">
        <v>397</v>
      </c>
      <c r="L455" s="254"/>
      <c r="M455" s="2"/>
    </row>
    <row r="456" spans="1:21" s="14" customFormat="1" hidden="1" x14ac:dyDescent="0.25">
      <c r="A456" s="108"/>
      <c r="B456" s="71" t="s">
        <v>19</v>
      </c>
      <c r="C456" s="70"/>
      <c r="D456" s="70"/>
      <c r="E456" s="70"/>
      <c r="F456" s="70"/>
      <c r="G456" s="70"/>
      <c r="H456" s="92"/>
      <c r="I456" s="204"/>
      <c r="K456" s="254" t="s">
        <v>397</v>
      </c>
      <c r="L456" s="254"/>
      <c r="M456" s="2"/>
    </row>
    <row r="457" spans="1:21" s="14" customFormat="1" hidden="1" x14ac:dyDescent="0.25">
      <c r="A457" s="108" t="s">
        <v>227</v>
      </c>
      <c r="B457" s="64" t="s">
        <v>185</v>
      </c>
      <c r="C457" s="64"/>
      <c r="D457" s="64"/>
      <c r="E457" s="64"/>
      <c r="F457" s="64"/>
      <c r="G457" s="64"/>
      <c r="H457" s="92"/>
      <c r="I457" s="204"/>
      <c r="K457" s="254" t="s">
        <v>100</v>
      </c>
      <c r="L457" s="254"/>
      <c r="M457" s="2"/>
    </row>
    <row r="458" spans="1:21" s="14" customFormat="1" ht="15.75" hidden="1" customHeight="1" x14ac:dyDescent="0.25">
      <c r="A458" s="108" t="s">
        <v>228</v>
      </c>
      <c r="B458" s="64" t="s">
        <v>185</v>
      </c>
      <c r="C458" s="64"/>
      <c r="D458" s="64"/>
      <c r="E458" s="64"/>
      <c r="F458" s="64"/>
      <c r="G458" s="64"/>
      <c r="H458" s="92"/>
      <c r="I458" s="204"/>
      <c r="K458" s="254" t="s">
        <v>100</v>
      </c>
      <c r="L458" s="254"/>
      <c r="M458" s="2"/>
    </row>
    <row r="459" spans="1:21" s="14" customFormat="1" ht="15.75" hidden="1" customHeight="1" x14ac:dyDescent="0.25">
      <c r="A459" s="108" t="s">
        <v>229</v>
      </c>
      <c r="B459" s="64" t="s">
        <v>185</v>
      </c>
      <c r="C459" s="64"/>
      <c r="D459" s="64"/>
      <c r="E459" s="64"/>
      <c r="F459" s="64"/>
      <c r="G459" s="64"/>
      <c r="H459" s="92"/>
      <c r="I459" s="204"/>
      <c r="K459" s="254" t="s">
        <v>100</v>
      </c>
      <c r="L459" s="254"/>
      <c r="M459" s="2"/>
    </row>
    <row r="460" spans="1:21" s="14" customFormat="1" ht="15.75" hidden="1" customHeight="1" x14ac:dyDescent="0.25">
      <c r="A460" s="108" t="s">
        <v>230</v>
      </c>
      <c r="B460" s="64" t="s">
        <v>185</v>
      </c>
      <c r="C460" s="64"/>
      <c r="D460" s="64"/>
      <c r="E460" s="64"/>
      <c r="F460" s="64"/>
      <c r="G460" s="64"/>
      <c r="H460" s="92"/>
      <c r="I460" s="204"/>
      <c r="K460" s="254" t="s">
        <v>100</v>
      </c>
      <c r="L460" s="254"/>
      <c r="M460" s="2"/>
    </row>
    <row r="461" spans="1:21" customFormat="1" ht="28.2" hidden="1" x14ac:dyDescent="0.3">
      <c r="A461" s="109" t="s">
        <v>231</v>
      </c>
      <c r="B461" s="64" t="str">
        <f>IF(B448=$N$4,"Yes","No")</f>
        <v>Yes</v>
      </c>
      <c r="C461" s="64"/>
      <c r="D461" s="64"/>
      <c r="E461" s="64"/>
      <c r="F461" s="64"/>
      <c r="G461" s="64"/>
      <c r="H461" s="133"/>
      <c r="I461" s="203"/>
      <c r="J461" s="14"/>
      <c r="K461" s="254" t="s">
        <v>100</v>
      </c>
      <c r="L461" s="254"/>
      <c r="M461" s="2"/>
      <c r="N461" s="14"/>
      <c r="O461" s="14"/>
      <c r="P461" s="14"/>
      <c r="Q461" s="14"/>
      <c r="R461" s="14"/>
      <c r="S461" s="14"/>
      <c r="T461" s="14"/>
      <c r="U461" s="14"/>
    </row>
    <row r="462" spans="1:21" s="14" customFormat="1" ht="31.5" hidden="1" customHeight="1" x14ac:dyDescent="0.25">
      <c r="A462" s="107" t="s">
        <v>102</v>
      </c>
      <c r="B462" s="347" t="s">
        <v>355</v>
      </c>
      <c r="C462" s="347"/>
      <c r="D462" s="347"/>
      <c r="E462" s="347"/>
      <c r="F462" s="347"/>
      <c r="G462" s="347"/>
      <c r="H462" s="92"/>
      <c r="I462" s="204"/>
      <c r="J462" s="53"/>
      <c r="K462" s="254" t="s">
        <v>397</v>
      </c>
      <c r="L462" s="254"/>
      <c r="M462" s="2"/>
    </row>
    <row r="463" spans="1:21" s="14" customFormat="1" ht="15.75" hidden="1" customHeight="1" thickBot="1" x14ac:dyDescent="0.3">
      <c r="A463" s="110"/>
      <c r="B463" s="64"/>
      <c r="C463" s="64"/>
      <c r="D463" s="64"/>
      <c r="E463" s="64"/>
      <c r="F463" s="64"/>
      <c r="G463" s="64"/>
      <c r="H463" s="92"/>
      <c r="I463" s="204"/>
      <c r="K463" s="254" t="s">
        <v>100</v>
      </c>
      <c r="L463" s="254"/>
      <c r="M463" s="2"/>
    </row>
    <row r="464" spans="1:21" s="14" customFormat="1" ht="14.4" hidden="1" thickBot="1" x14ac:dyDescent="0.3">
      <c r="A464" s="111" t="s">
        <v>301</v>
      </c>
      <c r="B464" s="143" t="s">
        <v>250</v>
      </c>
      <c r="C464" s="144"/>
      <c r="D464" s="144"/>
      <c r="E464" s="144"/>
      <c r="F464" s="144"/>
      <c r="G464" s="144"/>
      <c r="H464" s="145"/>
      <c r="I464" s="204"/>
      <c r="K464" s="254" t="s">
        <v>397</v>
      </c>
      <c r="L464" s="254"/>
      <c r="M464" s="2"/>
    </row>
    <row r="465" spans="1:21" s="14" customFormat="1" ht="13.5" hidden="1" customHeight="1" x14ac:dyDescent="0.25">
      <c r="A465" s="107" t="s">
        <v>92</v>
      </c>
      <c r="B465" s="64" t="s">
        <v>444</v>
      </c>
      <c r="C465" s="64"/>
      <c r="D465" s="64"/>
      <c r="E465" s="64"/>
      <c r="F465" s="64"/>
      <c r="G465" s="64"/>
      <c r="H465" s="92"/>
      <c r="I465" s="204"/>
      <c r="K465" s="254" t="s">
        <v>100</v>
      </c>
      <c r="L465" s="254"/>
      <c r="M465" s="2"/>
    </row>
    <row r="466" spans="1:21" s="51" customFormat="1" ht="14.4" hidden="1" x14ac:dyDescent="0.3">
      <c r="A466" s="106"/>
      <c r="B466" s="44" t="str">
        <f>CONCATENATE($O$2&amp;": "&amp;VLOOKUP($B465,$N$3:$U$23,2,0))</f>
        <v>Font: Arial</v>
      </c>
      <c r="C466" s="44" t="str">
        <f>CONCATENATE($P$2&amp;": "&amp;VLOOKUP($B465,$N$3:$U$23,3,0))</f>
        <v>T-face: Normal</v>
      </c>
      <c r="D466" s="44" t="str">
        <f>CONCATENATE($Q$2&amp;": "&amp;VLOOKUP($B465,$N$3:$U$23,4,0))</f>
        <v>Font size: 11</v>
      </c>
      <c r="E466" s="44" t="str">
        <f>CONCATENATE($R$2&amp;": "&amp;VLOOKUP($B465,$N$3:$U$23,5,0))</f>
        <v>Row height: 30</v>
      </c>
      <c r="F466" s="44" t="str">
        <f>CONCATENATE($S$2&amp;": "&amp;VLOOKUP($B465,$N$3:$U$23,6,0))</f>
        <v>Text col: Black</v>
      </c>
      <c r="G466" s="44" t="str">
        <f>CONCATENATE($T$2&amp;": "&amp;VLOOKUP($B465,$N$3:$U$23,7,0))</f>
        <v>BG col: White</v>
      </c>
      <c r="H466" s="131" t="str">
        <f>CONCATENATE($U$2&amp;": "&amp;VLOOKUP($B465,$N$3:$U$23,8,0))</f>
        <v>Just: Left</v>
      </c>
      <c r="I466" s="206"/>
      <c r="J466" s="14"/>
      <c r="K466" s="254" t="s">
        <v>100</v>
      </c>
      <c r="L466" s="254"/>
      <c r="M466" s="2"/>
      <c r="N466" s="14"/>
      <c r="O466" s="14"/>
      <c r="P466" s="14"/>
      <c r="Q466" s="14"/>
      <c r="R466" s="14"/>
      <c r="S466" s="14"/>
      <c r="T466"/>
      <c r="U466"/>
    </row>
    <row r="467" spans="1:21" s="14" customFormat="1" hidden="1" x14ac:dyDescent="0.25">
      <c r="A467" s="106" t="s">
        <v>204</v>
      </c>
      <c r="B467" s="366" t="str">
        <f>IF('Project pool deduction'!$B$27=' Reference module'!$B$399,"Project pool closing value (if any)",VLOOKUP('Project pool deduction'!$B$27,Values[#All],2,0)&amp;" project pool closing balance (if any).")</f>
        <v>Project pool closing value (if any)</v>
      </c>
      <c r="C467" s="366"/>
      <c r="D467" s="366"/>
      <c r="E467" s="366"/>
      <c r="F467" s="366"/>
      <c r="G467" s="366"/>
      <c r="H467" s="92"/>
      <c r="I467" s="204"/>
      <c r="J467" s="51"/>
      <c r="K467" s="254" t="s">
        <v>397</v>
      </c>
      <c r="L467" s="254"/>
      <c r="M467" s="2"/>
      <c r="N467" s="54"/>
      <c r="O467" s="65"/>
      <c r="P467" s="65"/>
      <c r="Q467" s="65"/>
      <c r="R467" s="65"/>
      <c r="S467" s="54"/>
    </row>
    <row r="468" spans="1:21" s="14" customFormat="1" hidden="1" x14ac:dyDescent="0.25">
      <c r="A468" s="107" t="s">
        <v>94</v>
      </c>
      <c r="B468" s="64"/>
      <c r="C468" s="64"/>
      <c r="D468" s="64"/>
      <c r="E468" s="64"/>
      <c r="F468" s="64"/>
      <c r="G468" s="64"/>
      <c r="H468" s="92"/>
      <c r="I468" s="204"/>
      <c r="K468" s="254" t="s">
        <v>100</v>
      </c>
      <c r="L468" s="254"/>
      <c r="M468" s="2"/>
    </row>
    <row r="469" spans="1:21" s="14" customFormat="1" hidden="1" x14ac:dyDescent="0.25">
      <c r="A469" s="108" t="s">
        <v>96</v>
      </c>
      <c r="B469" s="64" t="s">
        <v>193</v>
      </c>
      <c r="C469" s="64"/>
      <c r="D469" s="64"/>
      <c r="E469" s="64"/>
      <c r="F469" s="64"/>
      <c r="G469" s="64"/>
      <c r="H469" s="92"/>
      <c r="I469" s="204"/>
      <c r="K469" s="254" t="s">
        <v>100</v>
      </c>
      <c r="L469" s="254"/>
      <c r="M469" s="2"/>
    </row>
    <row r="470" spans="1:21" s="14" customFormat="1" hidden="1" x14ac:dyDescent="0.25">
      <c r="A470" s="108" t="s">
        <v>92</v>
      </c>
      <c r="B470" s="347" t="s">
        <v>190</v>
      </c>
      <c r="C470" s="347"/>
      <c r="D470" s="347"/>
      <c r="E470" s="347"/>
      <c r="F470" s="347"/>
      <c r="G470" s="347"/>
      <c r="H470" s="92"/>
      <c r="I470" s="204"/>
      <c r="K470" s="254" t="s">
        <v>397</v>
      </c>
      <c r="L470" s="254"/>
      <c r="M470" s="2"/>
    </row>
    <row r="471" spans="1:21" s="14" customFormat="1" ht="27.6" hidden="1" x14ac:dyDescent="0.25">
      <c r="A471" s="109" t="s">
        <v>194</v>
      </c>
      <c r="B471" s="34" t="s">
        <v>13</v>
      </c>
      <c r="C471" s="34" t="s">
        <v>16</v>
      </c>
      <c r="D471" s="34" t="s">
        <v>30</v>
      </c>
      <c r="E471" s="70"/>
      <c r="F471" s="70"/>
      <c r="G471" s="70"/>
      <c r="H471" s="92"/>
      <c r="I471" s="204"/>
      <c r="K471" s="254" t="s">
        <v>397</v>
      </c>
      <c r="L471" s="254"/>
      <c r="M471" s="2"/>
      <c r="T471" s="51"/>
      <c r="U471" s="51"/>
    </row>
    <row r="472" spans="1:21" s="14" customFormat="1" ht="27.6" x14ac:dyDescent="0.25">
      <c r="A472" s="107"/>
      <c r="B472" s="71" t="s">
        <v>483</v>
      </c>
      <c r="C472" s="71" t="s">
        <v>14</v>
      </c>
      <c r="D472" s="71">
        <v>2021</v>
      </c>
      <c r="E472" s="70"/>
      <c r="F472" s="70"/>
      <c r="G472" s="70"/>
      <c r="H472" s="92"/>
      <c r="I472" s="204"/>
      <c r="K472" s="254" t="s">
        <v>473</v>
      </c>
      <c r="L472" s="254"/>
      <c r="M472" s="2"/>
      <c r="N472" s="51"/>
      <c r="O472" s="51"/>
      <c r="P472" s="51"/>
      <c r="Q472" s="51"/>
      <c r="R472" s="51"/>
      <c r="S472" s="51"/>
    </row>
    <row r="473" spans="1:21" s="14" customFormat="1" hidden="1" x14ac:dyDescent="0.25">
      <c r="A473" s="107"/>
      <c r="B473" s="71" t="s">
        <v>14</v>
      </c>
      <c r="C473" s="71" t="s">
        <v>17</v>
      </c>
      <c r="D473" s="71">
        <v>2020</v>
      </c>
      <c r="E473" s="276"/>
      <c r="F473" s="276"/>
      <c r="G473" s="276"/>
      <c r="H473" s="92"/>
      <c r="I473" s="204"/>
      <c r="K473" s="254" t="s">
        <v>397</v>
      </c>
      <c r="L473" s="254"/>
      <c r="M473" s="2"/>
      <c r="N473" s="275"/>
      <c r="O473" s="275"/>
      <c r="P473" s="275"/>
      <c r="Q473" s="275"/>
      <c r="R473" s="275"/>
      <c r="S473" s="275"/>
    </row>
    <row r="474" spans="1:21" s="14" customFormat="1" hidden="1" x14ac:dyDescent="0.25">
      <c r="A474" s="107"/>
      <c r="B474" s="71" t="s">
        <v>17</v>
      </c>
      <c r="C474" s="71" t="s">
        <v>478</v>
      </c>
      <c r="D474" s="71">
        <v>2019</v>
      </c>
      <c r="E474" s="70"/>
      <c r="F474" s="70"/>
      <c r="G474" s="70"/>
      <c r="H474" s="92"/>
      <c r="I474" s="204"/>
      <c r="K474" s="254" t="s">
        <v>397</v>
      </c>
      <c r="L474" s="254"/>
      <c r="M474" s="2"/>
    </row>
    <row r="475" spans="1:21" s="14" customFormat="1" hidden="1" x14ac:dyDescent="0.25">
      <c r="A475" s="108" t="s">
        <v>227</v>
      </c>
      <c r="B475" s="64" t="s">
        <v>100</v>
      </c>
      <c r="C475" s="64"/>
      <c r="D475" s="64"/>
      <c r="E475" s="64"/>
      <c r="F475" s="64"/>
      <c r="G475" s="64"/>
      <c r="H475" s="92"/>
      <c r="I475" s="204"/>
      <c r="K475" s="254" t="s">
        <v>100</v>
      </c>
      <c r="L475" s="254"/>
      <c r="M475" s="2"/>
    </row>
    <row r="476" spans="1:21" s="14" customFormat="1" ht="15.75" hidden="1" customHeight="1" x14ac:dyDescent="0.25">
      <c r="A476" s="108" t="s">
        <v>228</v>
      </c>
      <c r="B476" s="64" t="s">
        <v>100</v>
      </c>
      <c r="C476" s="64"/>
      <c r="D476" s="64"/>
      <c r="E476" s="64"/>
      <c r="F476" s="64"/>
      <c r="G476" s="64"/>
      <c r="H476" s="92"/>
      <c r="I476" s="204"/>
      <c r="K476" s="254" t="s">
        <v>100</v>
      </c>
      <c r="L476" s="254"/>
      <c r="M476" s="2"/>
    </row>
    <row r="477" spans="1:21" s="14" customFormat="1" ht="15.75" hidden="1" customHeight="1" x14ac:dyDescent="0.25">
      <c r="A477" s="108" t="s">
        <v>229</v>
      </c>
      <c r="B477" s="64" t="s">
        <v>100</v>
      </c>
      <c r="C477" s="64"/>
      <c r="D477" s="64"/>
      <c r="E477" s="64"/>
      <c r="F477" s="64"/>
      <c r="G477" s="64"/>
      <c r="H477" s="92"/>
      <c r="I477" s="204"/>
      <c r="K477" s="254" t="s">
        <v>100</v>
      </c>
      <c r="L477" s="254"/>
      <c r="M477" s="2"/>
    </row>
    <row r="478" spans="1:21" s="14" customFormat="1" ht="15.75" hidden="1" customHeight="1" x14ac:dyDescent="0.25">
      <c r="A478" s="108" t="s">
        <v>230</v>
      </c>
      <c r="B478" s="36" t="s">
        <v>420</v>
      </c>
      <c r="C478" s="64"/>
      <c r="D478" s="64"/>
      <c r="E478" s="64"/>
      <c r="F478" s="64"/>
      <c r="G478" s="64"/>
      <c r="H478" s="92"/>
      <c r="I478" s="204"/>
      <c r="K478" s="254" t="s">
        <v>100</v>
      </c>
      <c r="L478" s="254"/>
      <c r="M478" s="2"/>
    </row>
    <row r="479" spans="1:21" customFormat="1" ht="28.2" hidden="1" x14ac:dyDescent="0.3">
      <c r="A479" s="109" t="s">
        <v>231</v>
      </c>
      <c r="B479" s="64" t="str">
        <f>IF(B465=$N$4,"Yes","No")</f>
        <v>No</v>
      </c>
      <c r="C479" s="64"/>
      <c r="D479" s="64"/>
      <c r="E479" s="64"/>
      <c r="F479" s="64"/>
      <c r="G479" s="64"/>
      <c r="H479" s="133"/>
      <c r="I479" s="203"/>
      <c r="J479" s="14"/>
      <c r="K479" s="254" t="s">
        <v>100</v>
      </c>
      <c r="L479" s="254"/>
      <c r="M479" s="2"/>
      <c r="N479" s="14"/>
      <c r="O479" s="14"/>
      <c r="P479" s="14"/>
      <c r="Q479" s="14"/>
      <c r="R479" s="14"/>
      <c r="S479" s="14"/>
      <c r="T479" s="14"/>
      <c r="U479" s="14"/>
    </row>
    <row r="480" spans="1:21" s="14" customFormat="1" ht="30.75" hidden="1" customHeight="1" x14ac:dyDescent="0.25">
      <c r="A480" s="107" t="s">
        <v>102</v>
      </c>
      <c r="B480" s="347" t="s">
        <v>192</v>
      </c>
      <c r="C480" s="347"/>
      <c r="D480" s="347"/>
      <c r="E480" s="347"/>
      <c r="F480" s="347"/>
      <c r="G480" s="347"/>
      <c r="H480" s="92"/>
      <c r="I480" s="204"/>
      <c r="J480" s="53"/>
      <c r="K480" s="254" t="s">
        <v>397</v>
      </c>
      <c r="L480" s="254"/>
      <c r="M480" s="2"/>
    </row>
    <row r="481" spans="1:21" s="14" customFormat="1" ht="15.75" hidden="1" customHeight="1" thickBot="1" x14ac:dyDescent="0.3">
      <c r="A481" s="110"/>
      <c r="B481" s="64"/>
      <c r="C481" s="64"/>
      <c r="D481" s="64"/>
      <c r="E481" s="64"/>
      <c r="F481" s="64"/>
      <c r="G481" s="64"/>
      <c r="H481" s="92"/>
      <c r="I481" s="204"/>
      <c r="K481" s="254" t="s">
        <v>100</v>
      </c>
      <c r="L481" s="254"/>
      <c r="M481" s="2"/>
    </row>
    <row r="482" spans="1:21" s="14" customFormat="1" ht="15.75" hidden="1" customHeight="1" thickBot="1" x14ac:dyDescent="0.3">
      <c r="A482" s="111" t="s">
        <v>302</v>
      </c>
      <c r="B482" s="143" t="s">
        <v>195</v>
      </c>
      <c r="C482" s="144"/>
      <c r="D482" s="144"/>
      <c r="E482" s="144"/>
      <c r="F482" s="144"/>
      <c r="G482" s="144"/>
      <c r="H482" s="145"/>
      <c r="I482" s="204"/>
      <c r="K482" s="254" t="s">
        <v>397</v>
      </c>
      <c r="L482" s="254"/>
      <c r="M482" s="2"/>
    </row>
    <row r="483" spans="1:21" s="14" customFormat="1" ht="13.5" hidden="1" customHeight="1" x14ac:dyDescent="0.25">
      <c r="A483" s="107" t="s">
        <v>92</v>
      </c>
      <c r="B483" s="64" t="s">
        <v>181</v>
      </c>
      <c r="C483" s="64"/>
      <c r="D483" s="64"/>
      <c r="E483" s="64"/>
      <c r="F483" s="64"/>
      <c r="G483" s="64"/>
      <c r="H483" s="92"/>
      <c r="I483" s="204"/>
      <c r="K483" s="254" t="s">
        <v>100</v>
      </c>
      <c r="L483" s="254"/>
      <c r="M483" s="2"/>
    </row>
    <row r="484" spans="1:21" s="14" customFormat="1" ht="28.2" hidden="1" x14ac:dyDescent="0.3">
      <c r="A484" s="107"/>
      <c r="B484" s="44" t="str">
        <f>CONCATENATE($O$2&amp;": "&amp;VLOOKUP($B483,$N$3:$U$23,2,0))</f>
        <v>Font: Arial</v>
      </c>
      <c r="C484" s="44" t="str">
        <f>CONCATENATE($P$2&amp;": "&amp;VLOOKUP($B483,$N$3:$U$23,3,0))</f>
        <v>T-face: Normal</v>
      </c>
      <c r="D484" s="44" t="str">
        <f>CONCATENATE($Q$2&amp;": "&amp;VLOOKUP($B483,$N$3:$U$23,4,0))</f>
        <v>Font size: 11</v>
      </c>
      <c r="E484" s="44" t="str">
        <f>CONCATENATE($R$2&amp;": "&amp;VLOOKUP($B483,$N$3:$U$23,5,0))</f>
        <v>Row height: Dependant</v>
      </c>
      <c r="F484" s="44" t="str">
        <f>CONCATENATE($S$2&amp;": "&amp;VLOOKUP($B483,$N$3:$U$23,6,0))</f>
        <v>Text col: Black</v>
      </c>
      <c r="G484" s="44" t="str">
        <f>CONCATENATE($T$2&amp;": "&amp;VLOOKUP($B483,$N$3:$U$23,7,0))</f>
        <v>BG col: Sky blue</v>
      </c>
      <c r="H484" s="131" t="str">
        <f>CONCATENATE($U$2&amp;": "&amp;VLOOKUP($B483,$N$3:$U$23,8,0))</f>
        <v>Just: Centre</v>
      </c>
      <c r="I484" s="204"/>
      <c r="K484" s="254" t="s">
        <v>100</v>
      </c>
      <c r="L484" s="254"/>
      <c r="M484" s="2"/>
      <c r="T484"/>
      <c r="U484"/>
    </row>
    <row r="485" spans="1:21" s="14" customFormat="1" hidden="1" x14ac:dyDescent="0.25">
      <c r="A485" s="107" t="s">
        <v>93</v>
      </c>
      <c r="B485" s="64" t="s">
        <v>196</v>
      </c>
      <c r="C485" s="64"/>
      <c r="D485" s="64"/>
      <c r="E485" s="64"/>
      <c r="F485" s="64"/>
      <c r="G485" s="64"/>
      <c r="H485" s="92"/>
      <c r="I485" s="204"/>
      <c r="K485" s="254" t="s">
        <v>397</v>
      </c>
      <c r="L485" s="254"/>
      <c r="M485" s="2"/>
      <c r="N485" s="54"/>
      <c r="O485" s="65"/>
      <c r="P485" s="65"/>
      <c r="Q485" s="65"/>
      <c r="R485" s="65"/>
      <c r="S485" s="54"/>
    </row>
    <row r="486" spans="1:21" s="14" customFormat="1" hidden="1" x14ac:dyDescent="0.25">
      <c r="A486" s="107" t="s">
        <v>94</v>
      </c>
      <c r="B486" s="64"/>
      <c r="C486" s="64"/>
      <c r="D486" s="64"/>
      <c r="E486" s="64"/>
      <c r="F486" s="64"/>
      <c r="G486" s="64"/>
      <c r="H486" s="92"/>
      <c r="I486" s="204"/>
      <c r="K486" s="254" t="s">
        <v>100</v>
      </c>
      <c r="L486" s="254"/>
      <c r="M486" s="2"/>
    </row>
    <row r="487" spans="1:21" s="14" customFormat="1" hidden="1" x14ac:dyDescent="0.25">
      <c r="A487" s="108" t="s">
        <v>96</v>
      </c>
      <c r="B487" s="64" t="s">
        <v>197</v>
      </c>
      <c r="C487" s="64"/>
      <c r="D487" s="64"/>
      <c r="E487" s="64"/>
      <c r="F487" s="64"/>
      <c r="G487" s="64"/>
      <c r="H487" s="92"/>
      <c r="I487" s="204"/>
      <c r="K487" s="254" t="s">
        <v>100</v>
      </c>
      <c r="L487" s="254"/>
      <c r="M487" s="2"/>
    </row>
    <row r="488" spans="1:21" s="14" customFormat="1" hidden="1" x14ac:dyDescent="0.25">
      <c r="A488" s="108" t="s">
        <v>92</v>
      </c>
      <c r="B488" s="347" t="s">
        <v>198</v>
      </c>
      <c r="C488" s="347"/>
      <c r="D488" s="347"/>
      <c r="E488" s="347"/>
      <c r="F488" s="347"/>
      <c r="G488" s="347"/>
      <c r="H488" s="92"/>
      <c r="I488" s="204"/>
      <c r="K488" s="254" t="s">
        <v>100</v>
      </c>
      <c r="L488" s="254"/>
      <c r="M488" s="2"/>
    </row>
    <row r="489" spans="1:21" s="14" customFormat="1" hidden="1" x14ac:dyDescent="0.25">
      <c r="A489" s="108" t="s">
        <v>227</v>
      </c>
      <c r="B489" s="35">
        <v>0</v>
      </c>
      <c r="C489" s="64"/>
      <c r="D489" s="64"/>
      <c r="E489" s="64"/>
      <c r="F489" s="64"/>
      <c r="G489" s="64"/>
      <c r="H489" s="92"/>
      <c r="I489" s="204"/>
      <c r="K489" s="254" t="s">
        <v>397</v>
      </c>
      <c r="L489" s="254"/>
      <c r="M489" s="2"/>
    </row>
    <row r="490" spans="1:21" s="14" customFormat="1" ht="15.75" hidden="1" customHeight="1" x14ac:dyDescent="0.25">
      <c r="A490" s="108" t="s">
        <v>228</v>
      </c>
      <c r="B490" s="35">
        <v>999999.99</v>
      </c>
      <c r="C490" s="64"/>
      <c r="D490" s="64"/>
      <c r="E490" s="64"/>
      <c r="F490" s="64"/>
      <c r="G490" s="64"/>
      <c r="H490" s="92"/>
      <c r="I490" s="204"/>
      <c r="K490" s="254" t="s">
        <v>397</v>
      </c>
      <c r="L490" s="254"/>
      <c r="M490" s="2"/>
    </row>
    <row r="491" spans="1:21" s="14" customFormat="1" ht="15.75" hidden="1" customHeight="1" x14ac:dyDescent="0.25">
      <c r="A491" s="108" t="s">
        <v>229</v>
      </c>
      <c r="B491" s="348" t="s">
        <v>44</v>
      </c>
      <c r="C491" s="348"/>
      <c r="D491" s="348"/>
      <c r="E491" s="348"/>
      <c r="F491" s="348"/>
      <c r="G491" s="348"/>
      <c r="H491" s="92"/>
      <c r="I491" s="204"/>
      <c r="K491" s="254" t="s">
        <v>100</v>
      </c>
      <c r="L491" s="254"/>
      <c r="M491" s="2"/>
    </row>
    <row r="492" spans="1:21" s="14" customFormat="1" ht="15.75" hidden="1" customHeight="1" x14ac:dyDescent="0.25">
      <c r="A492" s="108" t="s">
        <v>230</v>
      </c>
      <c r="B492" s="64" t="s">
        <v>100</v>
      </c>
      <c r="C492" s="64"/>
      <c r="D492" s="64"/>
      <c r="E492" s="64"/>
      <c r="F492" s="64"/>
      <c r="G492" s="64"/>
      <c r="H492" s="92"/>
      <c r="I492" s="204"/>
      <c r="K492" s="254" t="s">
        <v>100</v>
      </c>
      <c r="L492" s="254"/>
      <c r="M492" s="2"/>
    </row>
    <row r="493" spans="1:21" customFormat="1" ht="28.2" hidden="1" x14ac:dyDescent="0.3">
      <c r="A493" s="109" t="s">
        <v>231</v>
      </c>
      <c r="B493" s="64" t="str">
        <f>IF(B483=$N$4,"Yes","No")</f>
        <v>Yes</v>
      </c>
      <c r="C493" s="64"/>
      <c r="D493" s="64"/>
      <c r="E493" s="64"/>
      <c r="F493" s="64"/>
      <c r="G493" s="64"/>
      <c r="H493" s="133"/>
      <c r="I493" s="203"/>
      <c r="J493" s="14"/>
      <c r="K493" s="254" t="s">
        <v>100</v>
      </c>
      <c r="L493" s="254"/>
      <c r="M493" s="2"/>
      <c r="N493" s="14"/>
      <c r="O493" s="14"/>
      <c r="P493" s="14"/>
      <c r="Q493" s="14"/>
      <c r="R493" s="14"/>
      <c r="S493" s="14"/>
      <c r="T493" s="14"/>
      <c r="U493" s="14"/>
    </row>
    <row r="494" spans="1:21" s="14" customFormat="1" ht="15" hidden="1" customHeight="1" x14ac:dyDescent="0.25">
      <c r="A494" s="107" t="s">
        <v>102</v>
      </c>
      <c r="B494" s="347" t="s">
        <v>199</v>
      </c>
      <c r="C494" s="347"/>
      <c r="D494" s="347"/>
      <c r="E494" s="347"/>
      <c r="F494" s="347"/>
      <c r="G494" s="347"/>
      <c r="H494" s="92"/>
      <c r="I494" s="204"/>
      <c r="J494" s="53"/>
      <c r="K494" s="254" t="s">
        <v>397</v>
      </c>
      <c r="L494" s="254"/>
      <c r="M494" s="2"/>
    </row>
    <row r="495" spans="1:21" s="14" customFormat="1" ht="15.75" hidden="1" customHeight="1" thickBot="1" x14ac:dyDescent="0.3">
      <c r="A495" s="110"/>
      <c r="B495" s="64"/>
      <c r="C495" s="64"/>
      <c r="D495" s="64"/>
      <c r="E495" s="64"/>
      <c r="F495" s="64"/>
      <c r="G495" s="64"/>
      <c r="H495" s="92"/>
      <c r="I495" s="204"/>
      <c r="K495" s="254" t="s">
        <v>100</v>
      </c>
      <c r="L495" s="254"/>
      <c r="M495" s="2"/>
    </row>
    <row r="496" spans="1:21" s="14" customFormat="1" ht="14.4" hidden="1" thickBot="1" x14ac:dyDescent="0.3">
      <c r="A496" s="111" t="s">
        <v>303</v>
      </c>
      <c r="B496" s="143" t="s">
        <v>251</v>
      </c>
      <c r="C496" s="144"/>
      <c r="D496" s="144"/>
      <c r="E496" s="144"/>
      <c r="F496" s="144"/>
      <c r="G496" s="144"/>
      <c r="H496" s="145"/>
      <c r="I496" s="204"/>
      <c r="K496" s="254" t="s">
        <v>397</v>
      </c>
      <c r="L496" s="254"/>
      <c r="M496" s="2"/>
    </row>
    <row r="497" spans="1:21" s="14" customFormat="1" ht="13.5" hidden="1" customHeight="1" x14ac:dyDescent="0.25">
      <c r="A497" s="107" t="s">
        <v>92</v>
      </c>
      <c r="B497" s="64" t="s">
        <v>444</v>
      </c>
      <c r="C497" s="64"/>
      <c r="D497" s="64"/>
      <c r="E497" s="64"/>
      <c r="F497" s="64"/>
      <c r="G497" s="64"/>
      <c r="H497" s="92"/>
      <c r="I497" s="204"/>
      <c r="K497" s="254" t="s">
        <v>100</v>
      </c>
      <c r="L497" s="254"/>
      <c r="M497" s="2"/>
    </row>
    <row r="498" spans="1:21" s="51" customFormat="1" ht="14.4" hidden="1" x14ac:dyDescent="0.3">
      <c r="A498" s="106"/>
      <c r="B498" s="44" t="str">
        <f>CONCATENATE($O$2&amp;": "&amp;VLOOKUP($B497,$N$3:$U$23,2,0))</f>
        <v>Font: Arial</v>
      </c>
      <c r="C498" s="44" t="str">
        <f>CONCATENATE($P$2&amp;": "&amp;VLOOKUP($B497,$N$3:$U$23,3,0))</f>
        <v>T-face: Normal</v>
      </c>
      <c r="D498" s="44" t="str">
        <f>CONCATENATE($Q$2&amp;": "&amp;VLOOKUP($B497,$N$3:$U$23,4,0))</f>
        <v>Font size: 11</v>
      </c>
      <c r="E498" s="44" t="str">
        <f>CONCATENATE($R$2&amp;": "&amp;VLOOKUP($B497,$N$3:$U$23,5,0))</f>
        <v>Row height: 30</v>
      </c>
      <c r="F498" s="44" t="str">
        <f>CONCATENATE($S$2&amp;": "&amp;VLOOKUP($B497,$N$3:$U$23,6,0))</f>
        <v>Text col: Black</v>
      </c>
      <c r="G498" s="44" t="str">
        <f>CONCATENATE($T$2&amp;": "&amp;VLOOKUP($B497,$N$3:$U$23,7,0))</f>
        <v>BG col: White</v>
      </c>
      <c r="H498" s="131" t="str">
        <f>CONCATENATE($U$2&amp;": "&amp;VLOOKUP($B497,$N$3:$U$23,8,0))</f>
        <v>Just: Left</v>
      </c>
      <c r="I498" s="206"/>
      <c r="J498" s="14"/>
      <c r="K498" s="254" t="s">
        <v>100</v>
      </c>
      <c r="L498" s="254"/>
      <c r="M498" s="2"/>
      <c r="N498" s="14"/>
      <c r="O498" s="14"/>
      <c r="P498" s="14"/>
      <c r="Q498" s="14"/>
      <c r="R498" s="14"/>
      <c r="S498" s="14"/>
      <c r="T498"/>
      <c r="U498"/>
    </row>
    <row r="499" spans="1:21" s="14" customFormat="1" ht="15" hidden="1" customHeight="1" x14ac:dyDescent="0.25">
      <c r="A499" s="106" t="s">
        <v>204</v>
      </c>
      <c r="B499" s="366" t="str">
        <f>IF('Project pool deduction'!$B$27=' Reference module'!$B$399,"Total of any project amounts allocated to the pool in financial year.","Total of any project amounts allocated to the pool in "&amp;VLOOKUP('Project pool deduction'!$B$27,Values[#All],1,0)&amp;".")</f>
        <v>Total of any project amounts allocated to the pool in financial year.</v>
      </c>
      <c r="C499" s="366"/>
      <c r="D499" s="366"/>
      <c r="E499" s="366"/>
      <c r="F499" s="366"/>
      <c r="G499" s="366"/>
      <c r="H499" s="92"/>
      <c r="I499" s="204"/>
      <c r="J499" s="51"/>
      <c r="K499" s="254" t="s">
        <v>397</v>
      </c>
      <c r="L499" s="254"/>
      <c r="M499" s="2"/>
      <c r="N499" s="54"/>
      <c r="O499" s="65"/>
      <c r="P499" s="65"/>
      <c r="Q499" s="65"/>
      <c r="R499" s="65"/>
      <c r="S499" s="54"/>
    </row>
    <row r="500" spans="1:21" s="14" customFormat="1" hidden="1" x14ac:dyDescent="0.25">
      <c r="A500" s="107" t="s">
        <v>94</v>
      </c>
      <c r="B500" s="64"/>
      <c r="C500" s="64"/>
      <c r="D500" s="64"/>
      <c r="E500" s="64"/>
      <c r="F500" s="64"/>
      <c r="G500" s="64"/>
      <c r="H500" s="92"/>
      <c r="I500" s="204"/>
      <c r="K500" s="254" t="s">
        <v>100</v>
      </c>
      <c r="L500" s="254"/>
      <c r="M500" s="2"/>
    </row>
    <row r="501" spans="1:21" s="14" customFormat="1" hidden="1" x14ac:dyDescent="0.25">
      <c r="A501" s="108" t="s">
        <v>96</v>
      </c>
      <c r="B501" s="64" t="s">
        <v>193</v>
      </c>
      <c r="C501" s="64"/>
      <c r="D501" s="64"/>
      <c r="E501" s="64"/>
      <c r="F501" s="64"/>
      <c r="G501" s="64"/>
      <c r="H501" s="92"/>
      <c r="I501" s="204"/>
      <c r="K501" s="254" t="s">
        <v>100</v>
      </c>
      <c r="L501" s="254"/>
      <c r="M501" s="2"/>
    </row>
    <row r="502" spans="1:21" s="14" customFormat="1" hidden="1" x14ac:dyDescent="0.25">
      <c r="A502" s="108" t="s">
        <v>92</v>
      </c>
      <c r="B502" s="347" t="s">
        <v>190</v>
      </c>
      <c r="C502" s="347"/>
      <c r="D502" s="347"/>
      <c r="E502" s="347"/>
      <c r="F502" s="347"/>
      <c r="G502" s="347"/>
      <c r="H502" s="92"/>
      <c r="I502" s="204"/>
      <c r="K502" s="254" t="s">
        <v>397</v>
      </c>
      <c r="L502" s="254"/>
      <c r="M502" s="2"/>
    </row>
    <row r="503" spans="1:21" s="14" customFormat="1" ht="27.6" hidden="1" x14ac:dyDescent="0.25">
      <c r="A503" s="109" t="s">
        <v>194</v>
      </c>
      <c r="B503" s="64" t="s">
        <v>200</v>
      </c>
      <c r="C503" s="34"/>
      <c r="D503" s="34"/>
      <c r="E503" s="70"/>
      <c r="F503" s="70"/>
      <c r="G503" s="70"/>
      <c r="H503" s="92"/>
      <c r="I503" s="204"/>
      <c r="K503" s="254" t="s">
        <v>100</v>
      </c>
      <c r="L503" s="254"/>
      <c r="M503" s="2"/>
      <c r="T503" s="51"/>
      <c r="U503" s="51"/>
    </row>
    <row r="504" spans="1:21" s="14" customFormat="1" hidden="1" x14ac:dyDescent="0.25">
      <c r="A504" s="108" t="s">
        <v>227</v>
      </c>
      <c r="B504" s="64" t="s">
        <v>100</v>
      </c>
      <c r="C504" s="64"/>
      <c r="D504" s="64"/>
      <c r="E504" s="64"/>
      <c r="F504" s="64"/>
      <c r="G504" s="64"/>
      <c r="H504" s="92"/>
      <c r="I504" s="204"/>
      <c r="K504" s="254" t="s">
        <v>100</v>
      </c>
      <c r="L504" s="254"/>
      <c r="M504" s="2"/>
      <c r="N504" s="51"/>
      <c r="O504" s="51"/>
      <c r="P504" s="51"/>
      <c r="Q504" s="51"/>
      <c r="R504" s="51"/>
      <c r="S504" s="51"/>
    </row>
    <row r="505" spans="1:21" s="14" customFormat="1" ht="15.75" hidden="1" customHeight="1" x14ac:dyDescent="0.25">
      <c r="A505" s="108" t="s">
        <v>228</v>
      </c>
      <c r="B505" s="64" t="s">
        <v>100</v>
      </c>
      <c r="C505" s="64"/>
      <c r="D505" s="64"/>
      <c r="E505" s="64"/>
      <c r="F505" s="64"/>
      <c r="G505" s="64"/>
      <c r="H505" s="92"/>
      <c r="I505" s="204"/>
      <c r="K505" s="254" t="s">
        <v>100</v>
      </c>
      <c r="L505" s="254"/>
      <c r="M505" s="2"/>
    </row>
    <row r="506" spans="1:21" s="14" customFormat="1" ht="15.75" hidden="1" customHeight="1" x14ac:dyDescent="0.25">
      <c r="A506" s="108" t="s">
        <v>229</v>
      </c>
      <c r="B506" s="64" t="s">
        <v>100</v>
      </c>
      <c r="C506" s="64"/>
      <c r="D506" s="64"/>
      <c r="E506" s="64"/>
      <c r="F506" s="64"/>
      <c r="G506" s="64"/>
      <c r="H506" s="92"/>
      <c r="I506" s="204"/>
      <c r="K506" s="254" t="s">
        <v>100</v>
      </c>
      <c r="L506" s="254"/>
      <c r="M506" s="2"/>
    </row>
    <row r="507" spans="1:21" s="14" customFormat="1" ht="15.75" hidden="1" customHeight="1" x14ac:dyDescent="0.25">
      <c r="A507" s="108" t="s">
        <v>230</v>
      </c>
      <c r="B507" s="36" t="s">
        <v>416</v>
      </c>
      <c r="C507" s="64"/>
      <c r="D507" s="64"/>
      <c r="E507" s="64"/>
      <c r="F507" s="64"/>
      <c r="G507" s="64"/>
      <c r="H507" s="92"/>
      <c r="I507" s="204"/>
      <c r="K507" s="254" t="s">
        <v>100</v>
      </c>
      <c r="L507" s="254"/>
      <c r="M507" s="2"/>
    </row>
    <row r="508" spans="1:21" customFormat="1" ht="28.2" hidden="1" x14ac:dyDescent="0.3">
      <c r="A508" s="109" t="s">
        <v>231</v>
      </c>
      <c r="B508" s="64" t="str">
        <f>IF(B497=$N$4,"Yes","No")</f>
        <v>No</v>
      </c>
      <c r="C508" s="64"/>
      <c r="D508" s="64"/>
      <c r="E508" s="64"/>
      <c r="F508" s="64"/>
      <c r="G508" s="64"/>
      <c r="H508" s="133"/>
      <c r="I508" s="203"/>
      <c r="J508" s="14"/>
      <c r="K508" s="254" t="s">
        <v>100</v>
      </c>
      <c r="L508" s="254"/>
      <c r="M508" s="2"/>
      <c r="N508" s="14"/>
      <c r="O508" s="14"/>
      <c r="P508" s="14"/>
      <c r="Q508" s="14"/>
      <c r="R508" s="14"/>
      <c r="S508" s="14"/>
      <c r="T508" s="14"/>
      <c r="U508" s="14"/>
    </row>
    <row r="509" spans="1:21" s="14" customFormat="1" ht="30.75" hidden="1" customHeight="1" x14ac:dyDescent="0.25">
      <c r="A509" s="107" t="s">
        <v>102</v>
      </c>
      <c r="B509" s="347" t="s">
        <v>201</v>
      </c>
      <c r="C509" s="347"/>
      <c r="D509" s="347"/>
      <c r="E509" s="347"/>
      <c r="F509" s="347"/>
      <c r="G509" s="347"/>
      <c r="H509" s="92"/>
      <c r="I509" s="204"/>
      <c r="J509" s="53"/>
      <c r="K509" s="254" t="s">
        <v>397</v>
      </c>
      <c r="L509" s="254"/>
      <c r="M509" s="2"/>
    </row>
    <row r="510" spans="1:21" s="14" customFormat="1" ht="15.75" hidden="1" customHeight="1" thickBot="1" x14ac:dyDescent="0.3">
      <c r="A510" s="110"/>
      <c r="B510" s="64"/>
      <c r="C510" s="64"/>
      <c r="D510" s="64"/>
      <c r="E510" s="64"/>
      <c r="F510" s="64"/>
      <c r="G510" s="64"/>
      <c r="H510" s="92"/>
      <c r="I510" s="204"/>
      <c r="K510" s="254" t="s">
        <v>100</v>
      </c>
      <c r="L510" s="254"/>
      <c r="M510" s="2"/>
    </row>
    <row r="511" spans="1:21" s="14" customFormat="1" ht="15.75" hidden="1" customHeight="1" thickBot="1" x14ac:dyDescent="0.3">
      <c r="A511" s="111" t="s">
        <v>304</v>
      </c>
      <c r="B511" s="143" t="s">
        <v>202</v>
      </c>
      <c r="C511" s="144"/>
      <c r="D511" s="144"/>
      <c r="E511" s="144"/>
      <c r="F511" s="144"/>
      <c r="G511" s="144"/>
      <c r="H511" s="145"/>
      <c r="I511" s="204"/>
      <c r="K511" s="254" t="s">
        <v>397</v>
      </c>
      <c r="L511" s="254"/>
      <c r="M511" s="2"/>
    </row>
    <row r="512" spans="1:21" s="14" customFormat="1" ht="13.5" hidden="1" customHeight="1" x14ac:dyDescent="0.25">
      <c r="A512" s="107" t="s">
        <v>92</v>
      </c>
      <c r="B512" s="64" t="s">
        <v>181</v>
      </c>
      <c r="C512" s="64"/>
      <c r="D512" s="64"/>
      <c r="E512" s="64"/>
      <c r="F512" s="64"/>
      <c r="G512" s="64"/>
      <c r="H512" s="92"/>
      <c r="I512" s="204"/>
      <c r="K512" s="254" t="s">
        <v>100</v>
      </c>
      <c r="L512" s="254"/>
      <c r="M512" s="2"/>
    </row>
    <row r="513" spans="1:21" s="14" customFormat="1" ht="28.2" hidden="1" x14ac:dyDescent="0.3">
      <c r="A513" s="107"/>
      <c r="B513" s="44" t="str">
        <f>CONCATENATE($O$2&amp;": "&amp;VLOOKUP($B512,$N$3:$U$23,2,0))</f>
        <v>Font: Arial</v>
      </c>
      <c r="C513" s="44" t="str">
        <f>CONCATENATE($P$2&amp;": "&amp;VLOOKUP($B512,$N$3:$U$23,3,0))</f>
        <v>T-face: Normal</v>
      </c>
      <c r="D513" s="44" t="str">
        <f>CONCATENATE($Q$2&amp;": "&amp;VLOOKUP($B512,$N$3:$U$23,4,0))</f>
        <v>Font size: 11</v>
      </c>
      <c r="E513" s="44" t="str">
        <f>CONCATENATE($R$2&amp;": "&amp;VLOOKUP($B512,$N$3:$U$23,5,0))</f>
        <v>Row height: Dependant</v>
      </c>
      <c r="F513" s="44" t="str">
        <f>CONCATENATE($S$2&amp;": "&amp;VLOOKUP($B512,$N$3:$U$23,6,0))</f>
        <v>Text col: Black</v>
      </c>
      <c r="G513" s="44" t="str">
        <f>CONCATENATE($T$2&amp;": "&amp;VLOOKUP($B512,$N$3:$U$23,7,0))</f>
        <v>BG col: Sky blue</v>
      </c>
      <c r="H513" s="131" t="str">
        <f>CONCATENATE($U$2&amp;": "&amp;VLOOKUP($B512,$N$3:$U$23,8,0))</f>
        <v>Just: Centre</v>
      </c>
      <c r="I513" s="204"/>
      <c r="K513" s="254" t="s">
        <v>100</v>
      </c>
      <c r="L513" s="254"/>
      <c r="M513" s="2"/>
      <c r="T513"/>
      <c r="U513"/>
    </row>
    <row r="514" spans="1:21" s="14" customFormat="1" hidden="1" x14ac:dyDescent="0.25">
      <c r="A514" s="107" t="s">
        <v>93</v>
      </c>
      <c r="B514" s="64" t="s">
        <v>203</v>
      </c>
      <c r="C514" s="64"/>
      <c r="D514" s="64"/>
      <c r="E514" s="64"/>
      <c r="F514" s="64"/>
      <c r="G514" s="64"/>
      <c r="H514" s="92"/>
      <c r="I514" s="204"/>
      <c r="K514" s="254" t="s">
        <v>397</v>
      </c>
      <c r="L514" s="254"/>
      <c r="M514" s="2"/>
      <c r="N514" s="54"/>
      <c r="O514" s="65"/>
      <c r="P514" s="65"/>
      <c r="Q514" s="65"/>
      <c r="R514" s="65"/>
      <c r="S514" s="54"/>
    </row>
    <row r="515" spans="1:21" s="14" customFormat="1" hidden="1" x14ac:dyDescent="0.25">
      <c r="A515" s="107" t="s">
        <v>94</v>
      </c>
      <c r="B515" s="64"/>
      <c r="C515" s="64"/>
      <c r="D515" s="64"/>
      <c r="E515" s="64"/>
      <c r="F515" s="64"/>
      <c r="G515" s="64"/>
      <c r="H515" s="92"/>
      <c r="I515" s="204"/>
      <c r="K515" s="254" t="s">
        <v>100</v>
      </c>
      <c r="L515" s="254"/>
      <c r="M515" s="2"/>
    </row>
    <row r="516" spans="1:21" s="14" customFormat="1" hidden="1" x14ac:dyDescent="0.25">
      <c r="A516" s="108" t="s">
        <v>96</v>
      </c>
      <c r="B516" s="64" t="s">
        <v>197</v>
      </c>
      <c r="C516" s="64"/>
      <c r="D516" s="64"/>
      <c r="E516" s="64"/>
      <c r="F516" s="64"/>
      <c r="G516" s="64"/>
      <c r="H516" s="92"/>
      <c r="I516" s="204"/>
      <c r="K516" s="254" t="s">
        <v>100</v>
      </c>
      <c r="L516" s="254"/>
      <c r="M516" s="2"/>
    </row>
    <row r="517" spans="1:21" s="14" customFormat="1" hidden="1" x14ac:dyDescent="0.25">
      <c r="A517" s="108" t="s">
        <v>92</v>
      </c>
      <c r="B517" s="347" t="s">
        <v>198</v>
      </c>
      <c r="C517" s="347"/>
      <c r="D517" s="347"/>
      <c r="E517" s="347"/>
      <c r="F517" s="347"/>
      <c r="G517" s="347"/>
      <c r="H517" s="92"/>
      <c r="I517" s="204"/>
      <c r="K517" s="254" t="s">
        <v>100</v>
      </c>
      <c r="L517" s="254"/>
      <c r="M517" s="2"/>
    </row>
    <row r="518" spans="1:21" s="14" customFormat="1" hidden="1" x14ac:dyDescent="0.25">
      <c r="A518" s="108" t="s">
        <v>227</v>
      </c>
      <c r="B518" s="35">
        <v>0</v>
      </c>
      <c r="C518" s="64"/>
      <c r="D518" s="64"/>
      <c r="E518" s="64"/>
      <c r="F518" s="64"/>
      <c r="G518" s="64"/>
      <c r="H518" s="92"/>
      <c r="I518" s="204"/>
      <c r="K518" s="254" t="s">
        <v>397</v>
      </c>
      <c r="L518" s="254"/>
      <c r="M518" s="2"/>
    </row>
    <row r="519" spans="1:21" s="14" customFormat="1" ht="15.75" hidden="1" customHeight="1" x14ac:dyDescent="0.25">
      <c r="A519" s="108" t="s">
        <v>228</v>
      </c>
      <c r="B519" s="35">
        <v>999999.99</v>
      </c>
      <c r="C519" s="64"/>
      <c r="D519" s="64"/>
      <c r="E519" s="64"/>
      <c r="F519" s="64"/>
      <c r="G519" s="64"/>
      <c r="H519" s="92"/>
      <c r="I519" s="204"/>
      <c r="K519" s="254" t="s">
        <v>397</v>
      </c>
      <c r="L519" s="254"/>
      <c r="M519" s="2"/>
    </row>
    <row r="520" spans="1:21" s="14" customFormat="1" ht="15.75" hidden="1" customHeight="1" x14ac:dyDescent="0.25">
      <c r="A520" s="108" t="s">
        <v>229</v>
      </c>
      <c r="B520" s="348" t="s">
        <v>44</v>
      </c>
      <c r="C520" s="348"/>
      <c r="D520" s="348"/>
      <c r="E520" s="348"/>
      <c r="F520" s="348"/>
      <c r="G520" s="348"/>
      <c r="H520" s="92"/>
      <c r="I520" s="204"/>
      <c r="K520" s="254" t="s">
        <v>100</v>
      </c>
      <c r="L520" s="254"/>
      <c r="M520" s="2"/>
    </row>
    <row r="521" spans="1:21" s="14" customFormat="1" ht="15.75" hidden="1" customHeight="1" x14ac:dyDescent="0.25">
      <c r="A521" s="108" t="s">
        <v>230</v>
      </c>
      <c r="B521" s="64" t="s">
        <v>100</v>
      </c>
      <c r="C521" s="64"/>
      <c r="D521" s="64"/>
      <c r="E521" s="64"/>
      <c r="F521" s="64"/>
      <c r="G521" s="64"/>
      <c r="H521" s="92"/>
      <c r="I521" s="204"/>
      <c r="K521" s="254" t="s">
        <v>100</v>
      </c>
      <c r="L521" s="254"/>
      <c r="M521" s="2"/>
    </row>
    <row r="522" spans="1:21" customFormat="1" ht="28.2" hidden="1" x14ac:dyDescent="0.3">
      <c r="A522" s="109" t="s">
        <v>231</v>
      </c>
      <c r="B522" s="64" t="str">
        <f>IF(B512=$N$4,"Yes","No")</f>
        <v>Yes</v>
      </c>
      <c r="C522" s="64"/>
      <c r="D522" s="64"/>
      <c r="E522" s="64"/>
      <c r="F522" s="64"/>
      <c r="G522" s="64"/>
      <c r="H522" s="133"/>
      <c r="I522" s="203"/>
      <c r="J522" s="14"/>
      <c r="K522" s="254" t="s">
        <v>100</v>
      </c>
      <c r="L522" s="254"/>
      <c r="M522" s="2"/>
      <c r="N522" s="14"/>
      <c r="O522" s="14"/>
      <c r="P522" s="14"/>
      <c r="Q522" s="14"/>
      <c r="R522" s="14"/>
      <c r="S522" s="14"/>
      <c r="T522" s="14"/>
      <c r="U522" s="14"/>
    </row>
    <row r="523" spans="1:21" s="14" customFormat="1" ht="15" hidden="1" customHeight="1" x14ac:dyDescent="0.25">
      <c r="A523" s="107" t="s">
        <v>102</v>
      </c>
      <c r="B523" s="347" t="s">
        <v>199</v>
      </c>
      <c r="C523" s="347"/>
      <c r="D523" s="347"/>
      <c r="E523" s="347"/>
      <c r="F523" s="347"/>
      <c r="G523" s="347"/>
      <c r="H523" s="92"/>
      <c r="I523" s="204"/>
      <c r="J523" s="53"/>
      <c r="K523" s="254" t="s">
        <v>397</v>
      </c>
      <c r="L523" s="254"/>
      <c r="M523" s="2"/>
    </row>
    <row r="524" spans="1:21" s="14" customFormat="1" ht="15.75" hidden="1" customHeight="1" thickBot="1" x14ac:dyDescent="0.3">
      <c r="A524" s="110"/>
      <c r="B524" s="64"/>
      <c r="C524" s="64"/>
      <c r="D524" s="64"/>
      <c r="E524" s="64"/>
      <c r="F524" s="64"/>
      <c r="G524" s="64"/>
      <c r="H524" s="92"/>
      <c r="I524" s="204"/>
      <c r="K524" s="254" t="s">
        <v>100</v>
      </c>
      <c r="L524" s="254"/>
      <c r="M524" s="2"/>
    </row>
    <row r="525" spans="1:21" s="14" customFormat="1" ht="14.4" hidden="1" thickBot="1" x14ac:dyDescent="0.3">
      <c r="A525" s="111" t="s">
        <v>305</v>
      </c>
      <c r="B525" s="143" t="s">
        <v>205</v>
      </c>
      <c r="C525" s="144"/>
      <c r="D525" s="144"/>
      <c r="E525" s="144"/>
      <c r="F525" s="144"/>
      <c r="G525" s="144"/>
      <c r="H525" s="145"/>
      <c r="I525" s="204"/>
      <c r="K525" s="254" t="s">
        <v>397</v>
      </c>
      <c r="L525" s="254"/>
      <c r="M525" s="2"/>
    </row>
    <row r="526" spans="1:21" s="14" customFormat="1" ht="13.5" hidden="1" customHeight="1" x14ac:dyDescent="0.25">
      <c r="A526" s="107" t="s">
        <v>92</v>
      </c>
      <c r="B526" s="64" t="s">
        <v>446</v>
      </c>
      <c r="C526" s="64"/>
      <c r="D526" s="64"/>
      <c r="E526" s="64"/>
      <c r="F526" s="64"/>
      <c r="G526" s="64"/>
      <c r="H526" s="92"/>
      <c r="I526" s="204"/>
      <c r="K526" s="254" t="s">
        <v>100</v>
      </c>
      <c r="L526" s="254"/>
      <c r="M526" s="2"/>
    </row>
    <row r="527" spans="1:21" s="51" customFormat="1" ht="14.4" hidden="1" x14ac:dyDescent="0.3">
      <c r="A527" s="106"/>
      <c r="B527" s="44" t="str">
        <f>CONCATENATE($O$2&amp;": "&amp;VLOOKUP($B526,$N$3:$U$23,2,0))</f>
        <v>Font: Arial</v>
      </c>
      <c r="C527" s="44" t="str">
        <f>CONCATENATE($P$2&amp;": "&amp;VLOOKUP($B526,$N$3:$U$23,3,0))</f>
        <v>T-face: Normal</v>
      </c>
      <c r="D527" s="44" t="str">
        <f>CONCATENATE($Q$2&amp;": "&amp;VLOOKUP($B526,$N$3:$U$23,4,0))</f>
        <v>Font size: 11</v>
      </c>
      <c r="E527" s="44" t="str">
        <f>CONCATENATE($R$2&amp;": "&amp;VLOOKUP($B526,$N$3:$U$23,5,0))</f>
        <v>Row height: 40.5</v>
      </c>
      <c r="F527" s="44" t="str">
        <f>CONCATENATE($S$2&amp;": "&amp;VLOOKUP($B526,$N$3:$U$23,6,0))</f>
        <v>Text col: Black</v>
      </c>
      <c r="G527" s="44" t="str">
        <f>CONCATENATE($T$2&amp;": "&amp;VLOOKUP($B526,$N$3:$U$23,7,0))</f>
        <v>BG col: White</v>
      </c>
      <c r="H527" s="131" t="str">
        <f>CONCATENATE($U$2&amp;": "&amp;VLOOKUP($B526,$N$3:$U$23,8,0))</f>
        <v>Just: Left</v>
      </c>
      <c r="I527" s="206"/>
      <c r="J527" s="14"/>
      <c r="K527" s="254" t="s">
        <v>100</v>
      </c>
      <c r="L527" s="254"/>
      <c r="M527" s="2"/>
      <c r="N527" s="14"/>
      <c r="O527" s="14"/>
      <c r="P527" s="14"/>
      <c r="Q527" s="14"/>
      <c r="R527" s="14"/>
      <c r="S527" s="14"/>
      <c r="T527"/>
      <c r="U527"/>
    </row>
    <row r="528" spans="1:21" s="14" customFormat="1" ht="33" hidden="1" customHeight="1" x14ac:dyDescent="0.25">
      <c r="A528" s="106" t="s">
        <v>204</v>
      </c>
      <c r="B528" s="366" t="str">
        <f>IF('Project pool deduction'!$B$27=' Reference module'!$B$399,"This is the value of the project pool at the end of the financial year. *
•  Enter a closing balance and/or sum allocated - see the two rows above.","This is the value of the project pool at 30 June "&amp;VLOOKUP('Project pool deduction'!$B$27,Values[#All],3,0)&amp;". *
•  Enter a closing balance and/or sum allocated - see the two rows above.")</f>
        <v>This is the value of the project pool at the end of the financial year. *
•  Enter a closing balance and/or sum allocated - see the two rows above.</v>
      </c>
      <c r="C528" s="366"/>
      <c r="D528" s="366"/>
      <c r="E528" s="366"/>
      <c r="F528" s="366"/>
      <c r="G528" s="366"/>
      <c r="H528" s="92"/>
      <c r="I528" s="204"/>
      <c r="J528" s="51"/>
      <c r="K528" s="254" t="s">
        <v>397</v>
      </c>
      <c r="L528" s="254"/>
      <c r="M528" s="2"/>
      <c r="N528" s="54"/>
      <c r="O528" s="65"/>
      <c r="P528" s="65"/>
      <c r="Q528" s="65"/>
      <c r="R528" s="65"/>
      <c r="S528" s="54"/>
    </row>
    <row r="529" spans="1:21" s="14" customFormat="1" hidden="1" x14ac:dyDescent="0.25">
      <c r="A529" s="107" t="s">
        <v>94</v>
      </c>
      <c r="B529" s="64"/>
      <c r="C529" s="64"/>
      <c r="D529" s="64"/>
      <c r="E529" s="64"/>
      <c r="F529" s="64"/>
      <c r="G529" s="64"/>
      <c r="H529" s="92"/>
      <c r="I529" s="204"/>
      <c r="K529" s="254" t="s">
        <v>100</v>
      </c>
      <c r="L529" s="254"/>
      <c r="M529" s="2"/>
    </row>
    <row r="530" spans="1:21" s="14" customFormat="1" hidden="1" x14ac:dyDescent="0.25">
      <c r="A530" s="108" t="s">
        <v>96</v>
      </c>
      <c r="B530" s="64" t="s">
        <v>193</v>
      </c>
      <c r="C530" s="64"/>
      <c r="D530" s="64"/>
      <c r="E530" s="64"/>
      <c r="F530" s="64"/>
      <c r="G530" s="64"/>
      <c r="H530" s="92"/>
      <c r="I530" s="204"/>
      <c r="K530" s="254" t="s">
        <v>100</v>
      </c>
      <c r="L530" s="254"/>
      <c r="M530" s="2"/>
    </row>
    <row r="531" spans="1:21" s="14" customFormat="1" hidden="1" x14ac:dyDescent="0.25">
      <c r="A531" s="108" t="s">
        <v>92</v>
      </c>
      <c r="B531" s="347" t="s">
        <v>190</v>
      </c>
      <c r="C531" s="347"/>
      <c r="D531" s="347"/>
      <c r="E531" s="347"/>
      <c r="F531" s="347"/>
      <c r="G531" s="347"/>
      <c r="H531" s="92"/>
      <c r="I531" s="204"/>
      <c r="K531" s="254" t="s">
        <v>397</v>
      </c>
      <c r="L531" s="254"/>
      <c r="M531" s="2"/>
    </row>
    <row r="532" spans="1:21" s="14" customFormat="1" ht="27.6" hidden="1" x14ac:dyDescent="0.25">
      <c r="A532" s="109" t="s">
        <v>194</v>
      </c>
      <c r="B532" s="64" t="s">
        <v>200</v>
      </c>
      <c r="C532" s="34"/>
      <c r="D532" s="34"/>
      <c r="E532" s="70"/>
      <c r="F532" s="70"/>
      <c r="G532" s="70"/>
      <c r="H532" s="92"/>
      <c r="I532" s="204"/>
      <c r="K532" s="254" t="s">
        <v>100</v>
      </c>
      <c r="L532" s="254"/>
      <c r="M532" s="2"/>
      <c r="T532" s="51"/>
      <c r="U532" s="51"/>
    </row>
    <row r="533" spans="1:21" s="14" customFormat="1" hidden="1" x14ac:dyDescent="0.25">
      <c r="A533" s="108" t="s">
        <v>227</v>
      </c>
      <c r="B533" s="64" t="s">
        <v>100</v>
      </c>
      <c r="C533" s="64"/>
      <c r="D533" s="64"/>
      <c r="E533" s="64"/>
      <c r="F533" s="64"/>
      <c r="G533" s="64"/>
      <c r="H533" s="92"/>
      <c r="I533" s="204"/>
      <c r="K533" s="254" t="s">
        <v>100</v>
      </c>
      <c r="L533" s="254"/>
      <c r="M533" s="2"/>
      <c r="N533" s="51"/>
      <c r="O533" s="51"/>
      <c r="P533" s="51"/>
      <c r="Q533" s="51"/>
      <c r="R533" s="51"/>
      <c r="S533" s="51"/>
    </row>
    <row r="534" spans="1:21" s="14" customFormat="1" ht="15.75" hidden="1" customHeight="1" x14ac:dyDescent="0.25">
      <c r="A534" s="108" t="s">
        <v>228</v>
      </c>
      <c r="B534" s="64" t="s">
        <v>100</v>
      </c>
      <c r="C534" s="64"/>
      <c r="D534" s="64"/>
      <c r="E534" s="64"/>
      <c r="F534" s="64"/>
      <c r="G534" s="64"/>
      <c r="H534" s="92"/>
      <c r="I534" s="204"/>
      <c r="K534" s="254" t="s">
        <v>100</v>
      </c>
      <c r="L534" s="254"/>
      <c r="M534" s="2"/>
    </row>
    <row r="535" spans="1:21" s="14" customFormat="1" ht="15.75" hidden="1" customHeight="1" x14ac:dyDescent="0.25">
      <c r="A535" s="108" t="s">
        <v>229</v>
      </c>
      <c r="B535" s="64" t="s">
        <v>100</v>
      </c>
      <c r="C535" s="64"/>
      <c r="D535" s="64"/>
      <c r="E535" s="64"/>
      <c r="F535" s="64"/>
      <c r="G535" s="64"/>
      <c r="H535" s="92"/>
      <c r="I535" s="204"/>
      <c r="K535" s="254" t="s">
        <v>100</v>
      </c>
      <c r="L535" s="254"/>
      <c r="M535" s="2"/>
    </row>
    <row r="536" spans="1:21" s="14" customFormat="1" ht="15.75" hidden="1" customHeight="1" x14ac:dyDescent="0.25">
      <c r="A536" s="108" t="s">
        <v>230</v>
      </c>
      <c r="B536" s="36" t="s">
        <v>421</v>
      </c>
      <c r="C536" s="64"/>
      <c r="D536" s="64"/>
      <c r="E536" s="64"/>
      <c r="F536" s="64"/>
      <c r="G536" s="64"/>
      <c r="H536" s="92"/>
      <c r="I536" s="204"/>
      <c r="K536" s="254" t="s">
        <v>100</v>
      </c>
      <c r="L536" s="254"/>
      <c r="M536" s="2"/>
    </row>
    <row r="537" spans="1:21" customFormat="1" ht="28.2" hidden="1" x14ac:dyDescent="0.3">
      <c r="A537" s="109" t="s">
        <v>231</v>
      </c>
      <c r="B537" s="64" t="str">
        <f>IF(B526=$N$4,"Yes","No")</f>
        <v>No</v>
      </c>
      <c r="C537" s="64"/>
      <c r="D537" s="64"/>
      <c r="E537" s="64"/>
      <c r="F537" s="64"/>
      <c r="G537" s="64"/>
      <c r="H537" s="133"/>
      <c r="I537" s="203"/>
      <c r="J537" s="14"/>
      <c r="K537" s="254" t="s">
        <v>100</v>
      </c>
      <c r="L537" s="254"/>
      <c r="M537" s="2"/>
      <c r="N537" s="14"/>
      <c r="O537" s="14"/>
      <c r="P537" s="14"/>
      <c r="Q537" s="14"/>
      <c r="R537" s="14"/>
      <c r="S537" s="14"/>
      <c r="T537" s="14"/>
      <c r="U537" s="14"/>
    </row>
    <row r="538" spans="1:21" s="14" customFormat="1" ht="30.75" hidden="1" customHeight="1" x14ac:dyDescent="0.25">
      <c r="A538" s="107" t="s">
        <v>102</v>
      </c>
      <c r="B538" s="347" t="s">
        <v>206</v>
      </c>
      <c r="C538" s="347"/>
      <c r="D538" s="347"/>
      <c r="E538" s="347"/>
      <c r="F538" s="347"/>
      <c r="G538" s="347"/>
      <c r="H538" s="92"/>
      <c r="I538" s="204"/>
      <c r="J538" s="53"/>
      <c r="K538" s="254" t="s">
        <v>397</v>
      </c>
      <c r="L538" s="254"/>
      <c r="M538" s="2"/>
    </row>
    <row r="539" spans="1:21" s="14" customFormat="1" ht="15.75" hidden="1" customHeight="1" thickBot="1" x14ac:dyDescent="0.3">
      <c r="A539" s="110"/>
      <c r="B539" s="64"/>
      <c r="C539" s="64"/>
      <c r="D539" s="64"/>
      <c r="E539" s="64"/>
      <c r="F539" s="64"/>
      <c r="G539" s="64"/>
      <c r="H539" s="92"/>
      <c r="I539" s="204"/>
      <c r="K539" s="254" t="s">
        <v>100</v>
      </c>
      <c r="L539" s="254"/>
      <c r="M539" s="2"/>
    </row>
    <row r="540" spans="1:21" s="14" customFormat="1" ht="15.75" hidden="1" customHeight="1" thickBot="1" x14ac:dyDescent="0.3">
      <c r="A540" s="111" t="s">
        <v>417</v>
      </c>
      <c r="B540" s="143" t="s">
        <v>422</v>
      </c>
      <c r="C540" s="144"/>
      <c r="D540" s="144"/>
      <c r="E540" s="144"/>
      <c r="F540" s="144"/>
      <c r="G540" s="144"/>
      <c r="H540" s="145"/>
      <c r="I540" s="204"/>
      <c r="K540" s="254" t="s">
        <v>397</v>
      </c>
      <c r="L540" s="254"/>
      <c r="M540" s="2"/>
    </row>
    <row r="541" spans="1:21" s="14" customFormat="1" ht="13.5" hidden="1" customHeight="1" x14ac:dyDescent="0.25">
      <c r="A541" s="107" t="s">
        <v>92</v>
      </c>
      <c r="B541" s="64" t="s">
        <v>209</v>
      </c>
      <c r="C541" s="64"/>
      <c r="D541" s="64"/>
      <c r="E541" s="64"/>
      <c r="F541" s="64"/>
      <c r="G541" s="64"/>
      <c r="H541" s="92"/>
      <c r="I541" s="204"/>
      <c r="K541" s="254" t="s">
        <v>100</v>
      </c>
      <c r="L541" s="254"/>
      <c r="M541" s="2"/>
    </row>
    <row r="542" spans="1:21" s="14" customFormat="1" ht="28.2" hidden="1" x14ac:dyDescent="0.3">
      <c r="A542" s="107"/>
      <c r="B542" s="44" t="str">
        <f>CONCATENATE($O$2&amp;": "&amp;VLOOKUP($B541,$N$3:$U$23,2,0))</f>
        <v>Font: Arial</v>
      </c>
      <c r="C542" s="44" t="str">
        <f>CONCATENATE($P$2&amp;": "&amp;VLOOKUP($B541,$N$3:$U$23,3,0))</f>
        <v>T-face: Normal</v>
      </c>
      <c r="D542" s="44" t="str">
        <f>CONCATENATE($Q$2&amp;": "&amp;VLOOKUP($B541,$N$3:$U$23,4,0))</f>
        <v>Font size: 11</v>
      </c>
      <c r="E542" s="44" t="str">
        <f>CONCATENATE($R$2&amp;": "&amp;VLOOKUP($B541,$N$3:$U$23,5,0))</f>
        <v>Row height: Dependant</v>
      </c>
      <c r="F542" s="44" t="str">
        <f>CONCATENATE($S$2&amp;": "&amp;VLOOKUP($B541,$N$3:$U$23,6,0))</f>
        <v>Text col: Black</v>
      </c>
      <c r="G542" s="44" t="str">
        <f>CONCATENATE($T$2&amp;": "&amp;VLOOKUP($B541,$N$3:$U$23,7,0))</f>
        <v>BG col: White</v>
      </c>
      <c r="H542" s="131" t="str">
        <f>CONCATENATE($U$2&amp;": "&amp;VLOOKUP($B541,$N$3:$U$23,8,0))</f>
        <v>Just: Left</v>
      </c>
      <c r="I542" s="204"/>
      <c r="K542" s="254" t="s">
        <v>100</v>
      </c>
      <c r="L542" s="254"/>
      <c r="M542" s="2"/>
      <c r="T542"/>
      <c r="U542"/>
    </row>
    <row r="543" spans="1:21" s="14" customFormat="1" hidden="1" x14ac:dyDescent="0.25">
      <c r="A543" s="107" t="s">
        <v>93</v>
      </c>
      <c r="B543" s="64" t="s">
        <v>208</v>
      </c>
      <c r="C543" s="64"/>
      <c r="D543" s="64"/>
      <c r="E543" s="64"/>
      <c r="F543" s="64"/>
      <c r="G543" s="64"/>
      <c r="H543" s="92"/>
      <c r="I543" s="204"/>
      <c r="K543" s="254" t="s">
        <v>397</v>
      </c>
      <c r="L543" s="254"/>
      <c r="M543" s="2"/>
      <c r="N543" s="54"/>
      <c r="O543" s="65"/>
      <c r="P543" s="65"/>
      <c r="Q543" s="65"/>
      <c r="R543" s="65"/>
      <c r="S543" s="54"/>
    </row>
    <row r="544" spans="1:21" s="14" customFormat="1" hidden="1" x14ac:dyDescent="0.25">
      <c r="A544" s="107" t="s">
        <v>94</v>
      </c>
      <c r="B544" s="64"/>
      <c r="C544" s="64"/>
      <c r="D544" s="64"/>
      <c r="E544" s="64"/>
      <c r="F544" s="64"/>
      <c r="G544" s="64"/>
      <c r="H544" s="92"/>
      <c r="I544" s="204"/>
      <c r="K544" s="254" t="s">
        <v>100</v>
      </c>
      <c r="L544" s="254"/>
      <c r="M544" s="2"/>
    </row>
    <row r="545" spans="1:21" s="14" customFormat="1" hidden="1" x14ac:dyDescent="0.25">
      <c r="A545" s="108" t="s">
        <v>96</v>
      </c>
      <c r="B545" s="64" t="s">
        <v>100</v>
      </c>
      <c r="C545" s="64"/>
      <c r="D545" s="64"/>
      <c r="E545" s="64"/>
      <c r="F545" s="64"/>
      <c r="G545" s="64"/>
      <c r="H545" s="92"/>
      <c r="I545" s="204"/>
      <c r="K545" s="254" t="s">
        <v>100</v>
      </c>
      <c r="L545" s="254"/>
      <c r="M545" s="2"/>
    </row>
    <row r="546" spans="1:21" s="14" customFormat="1" hidden="1" x14ac:dyDescent="0.25">
      <c r="A546" s="108" t="s">
        <v>92</v>
      </c>
      <c r="B546" s="347" t="s">
        <v>207</v>
      </c>
      <c r="C546" s="347"/>
      <c r="D546" s="347"/>
      <c r="E546" s="347"/>
      <c r="F546" s="347"/>
      <c r="G546" s="347"/>
      <c r="H546" s="92"/>
      <c r="I546" s="204"/>
      <c r="K546" s="254" t="s">
        <v>100</v>
      </c>
      <c r="L546" s="254"/>
      <c r="M546" s="2"/>
    </row>
    <row r="547" spans="1:21" s="14" customFormat="1" hidden="1" x14ac:dyDescent="0.25">
      <c r="A547" s="108" t="s">
        <v>227</v>
      </c>
      <c r="B547" s="35" t="s">
        <v>100</v>
      </c>
      <c r="C547" s="64"/>
      <c r="D547" s="64"/>
      <c r="E547" s="64"/>
      <c r="F547" s="64"/>
      <c r="G547" s="64"/>
      <c r="H547" s="92"/>
      <c r="I547" s="204"/>
      <c r="K547" s="254" t="s">
        <v>100</v>
      </c>
      <c r="L547" s="254"/>
      <c r="M547" s="2"/>
    </row>
    <row r="548" spans="1:21" s="14" customFormat="1" ht="15.75" hidden="1" customHeight="1" x14ac:dyDescent="0.25">
      <c r="A548" s="108" t="s">
        <v>228</v>
      </c>
      <c r="B548" s="35" t="s">
        <v>100</v>
      </c>
      <c r="C548" s="64"/>
      <c r="D548" s="64"/>
      <c r="E548" s="64"/>
      <c r="F548" s="64"/>
      <c r="G548" s="64"/>
      <c r="H548" s="92"/>
      <c r="I548" s="204"/>
      <c r="K548" s="254" t="s">
        <v>100</v>
      </c>
      <c r="L548" s="254"/>
      <c r="M548" s="2"/>
    </row>
    <row r="549" spans="1:21" s="14" customFormat="1" ht="15.75" hidden="1" customHeight="1" x14ac:dyDescent="0.25">
      <c r="A549" s="108" t="s">
        <v>229</v>
      </c>
      <c r="B549" s="347" t="s">
        <v>100</v>
      </c>
      <c r="C549" s="347"/>
      <c r="D549" s="347"/>
      <c r="E549" s="347"/>
      <c r="F549" s="347"/>
      <c r="G549" s="347"/>
      <c r="H549" s="92"/>
      <c r="I549" s="204"/>
      <c r="K549" s="254" t="s">
        <v>100</v>
      </c>
      <c r="L549" s="254"/>
      <c r="M549" s="2"/>
    </row>
    <row r="550" spans="1:21" s="14" customFormat="1" ht="15.75" hidden="1" customHeight="1" x14ac:dyDescent="0.25">
      <c r="A550" s="108" t="s">
        <v>230</v>
      </c>
      <c r="B550" s="68">
        <f>'Project pool deduction'!B29+'Project pool deduction'!B30</f>
        <v>0</v>
      </c>
      <c r="C550" s="71"/>
      <c r="D550" s="71"/>
      <c r="E550" s="71"/>
      <c r="F550" s="71"/>
      <c r="G550" s="71"/>
      <c r="H550" s="92"/>
      <c r="I550" s="204"/>
      <c r="K550" s="254" t="s">
        <v>397</v>
      </c>
      <c r="L550" s="254"/>
      <c r="M550" s="2"/>
    </row>
    <row r="551" spans="1:21" customFormat="1" ht="28.2" hidden="1" x14ac:dyDescent="0.3">
      <c r="A551" s="109" t="s">
        <v>231</v>
      </c>
      <c r="B551" s="64" t="str">
        <f>IF(B541=$N$4,"Yes","No")</f>
        <v>No</v>
      </c>
      <c r="C551" s="64"/>
      <c r="D551" s="64"/>
      <c r="E551" s="64"/>
      <c r="F551" s="64"/>
      <c r="G551" s="64"/>
      <c r="H551" s="133"/>
      <c r="I551" s="203"/>
      <c r="J551" s="14"/>
      <c r="K551" s="254" t="s">
        <v>100</v>
      </c>
      <c r="L551" s="254"/>
      <c r="M551" s="2"/>
      <c r="N551" s="14"/>
      <c r="O551" s="14"/>
      <c r="P551" s="14"/>
      <c r="Q551" s="14"/>
      <c r="R551" s="14"/>
      <c r="S551" s="14"/>
      <c r="T551" s="14"/>
      <c r="U551" s="14"/>
    </row>
    <row r="552" spans="1:21" s="14" customFormat="1" ht="31.5" hidden="1" customHeight="1" x14ac:dyDescent="0.25">
      <c r="A552" s="107" t="s">
        <v>102</v>
      </c>
      <c r="B552" s="347" t="s">
        <v>210</v>
      </c>
      <c r="C552" s="347"/>
      <c r="D552" s="347"/>
      <c r="E552" s="347"/>
      <c r="F552" s="347"/>
      <c r="G552" s="347"/>
      <c r="H552" s="92"/>
      <c r="I552" s="204"/>
      <c r="J552" s="53"/>
      <c r="K552" s="254" t="s">
        <v>397</v>
      </c>
      <c r="L552" s="254"/>
      <c r="M552" s="2"/>
    </row>
    <row r="553" spans="1:21" s="14" customFormat="1" ht="15.75" hidden="1" customHeight="1" thickBot="1" x14ac:dyDescent="0.3">
      <c r="A553" s="110"/>
      <c r="B553" s="64"/>
      <c r="C553" s="64"/>
      <c r="D553" s="64"/>
      <c r="E553" s="64"/>
      <c r="F553" s="64"/>
      <c r="G553" s="64"/>
      <c r="H553" s="92"/>
      <c r="I553" s="204"/>
      <c r="K553" s="254" t="s">
        <v>100</v>
      </c>
      <c r="L553" s="254"/>
      <c r="M553" s="2"/>
    </row>
    <row r="554" spans="1:21" s="14" customFormat="1" ht="14.4" hidden="1" thickBot="1" x14ac:dyDescent="0.3">
      <c r="A554" s="111" t="s">
        <v>306</v>
      </c>
      <c r="B554" s="143" t="s">
        <v>252</v>
      </c>
      <c r="C554" s="144"/>
      <c r="D554" s="144"/>
      <c r="E554" s="144"/>
      <c r="F554" s="144"/>
      <c r="G554" s="144"/>
      <c r="H554" s="145"/>
      <c r="I554" s="204"/>
      <c r="K554" s="254" t="s">
        <v>397</v>
      </c>
      <c r="L554" s="254"/>
      <c r="M554" s="2"/>
    </row>
    <row r="555" spans="1:21" s="14" customFormat="1" ht="13.5" hidden="1" customHeight="1" x14ac:dyDescent="0.25">
      <c r="A555" s="107" t="s">
        <v>92</v>
      </c>
      <c r="B555" s="64" t="s">
        <v>444</v>
      </c>
      <c r="C555" s="64"/>
      <c r="D555" s="64"/>
      <c r="E555" s="64"/>
      <c r="F555" s="64"/>
      <c r="G555" s="64"/>
      <c r="H555" s="92"/>
      <c r="I555" s="204"/>
      <c r="K555" s="254" t="s">
        <v>100</v>
      </c>
      <c r="L555" s="254"/>
      <c r="M555" s="2"/>
    </row>
    <row r="556" spans="1:21" s="51" customFormat="1" ht="14.4" hidden="1" x14ac:dyDescent="0.3">
      <c r="A556" s="106"/>
      <c r="B556" s="44" t="str">
        <f>CONCATENATE($O$2&amp;": "&amp;VLOOKUP($B555,$N$3:$U$23,2,0))</f>
        <v>Font: Arial</v>
      </c>
      <c r="C556" s="44" t="str">
        <f>CONCATENATE($P$2&amp;": "&amp;VLOOKUP($B555,$N$3:$U$23,3,0))</f>
        <v>T-face: Normal</v>
      </c>
      <c r="D556" s="44" t="str">
        <f>CONCATENATE($Q$2&amp;": "&amp;VLOOKUP($B555,$N$3:$U$23,4,0))</f>
        <v>Font size: 11</v>
      </c>
      <c r="E556" s="44" t="str">
        <f>CONCATENATE($R$2&amp;": "&amp;VLOOKUP($B555,$N$3:$U$23,5,0))</f>
        <v>Row height: 30</v>
      </c>
      <c r="F556" s="44" t="str">
        <f>CONCATENATE($S$2&amp;": "&amp;VLOOKUP($B555,$N$3:$U$23,6,0))</f>
        <v>Text col: Black</v>
      </c>
      <c r="G556" s="44" t="str">
        <f>CONCATENATE($T$2&amp;": "&amp;VLOOKUP($B555,$N$3:$U$23,7,0))</f>
        <v>BG col: White</v>
      </c>
      <c r="H556" s="131" t="str">
        <f>CONCATENATE($U$2&amp;": "&amp;VLOOKUP($B555,$N$3:$U$23,8,0))</f>
        <v>Just: Left</v>
      </c>
      <c r="I556" s="206"/>
      <c r="J556" s="14"/>
      <c r="K556" s="254" t="s">
        <v>100</v>
      </c>
      <c r="L556" s="254"/>
      <c r="M556" s="2"/>
      <c r="N556" s="14"/>
      <c r="O556" s="14"/>
      <c r="P556" s="14"/>
      <c r="Q556" s="14"/>
      <c r="R556" s="14"/>
      <c r="S556" s="14"/>
      <c r="T556"/>
      <c r="U556"/>
    </row>
    <row r="557" spans="1:21" s="14" customFormat="1" ht="60" customHeight="1" x14ac:dyDescent="0.25">
      <c r="A557" s="106" t="s">
        <v>204</v>
      </c>
      <c r="B557" s="366" t="str">
        <f>IF('Project pool deduction'!$B$27=' Reference module'!$B$399,"Proportion of this project that was used for a taxable purpose during the financial year. *","Proportion of this project that was used for a taxable purpose during "&amp;VLOOKUP('Project pool deduction'!$B$27,Values[#All],1,0)&amp;". *
•  Enter a value between 0.00 and 1.00.")</f>
        <v>Proportion of this project that was used for a taxable purpose during the financial year. *</v>
      </c>
      <c r="C557" s="366"/>
      <c r="D557" s="366"/>
      <c r="E557" s="366"/>
      <c r="F557" s="366"/>
      <c r="G557" s="366"/>
      <c r="H557" s="92"/>
      <c r="I557" s="204"/>
      <c r="J557" s="51"/>
      <c r="K557" s="254" t="s">
        <v>473</v>
      </c>
      <c r="L557" s="254" t="s">
        <v>484</v>
      </c>
      <c r="M557" s="2"/>
      <c r="N557" s="54"/>
      <c r="O557" s="65"/>
      <c r="P557" s="65"/>
      <c r="Q557" s="65"/>
      <c r="R557" s="65"/>
      <c r="S557" s="54"/>
    </row>
    <row r="558" spans="1:21" s="14" customFormat="1" hidden="1" x14ac:dyDescent="0.25">
      <c r="A558" s="107" t="s">
        <v>94</v>
      </c>
      <c r="B558" s="64"/>
      <c r="C558" s="64"/>
      <c r="D558" s="64"/>
      <c r="E558" s="64"/>
      <c r="F558" s="64"/>
      <c r="G558" s="64"/>
      <c r="H558" s="92"/>
      <c r="I558" s="204"/>
      <c r="K558" s="254" t="s">
        <v>100</v>
      </c>
      <c r="L558" s="254"/>
      <c r="M558" s="2"/>
    </row>
    <row r="559" spans="1:21" s="14" customFormat="1" hidden="1" x14ac:dyDescent="0.25">
      <c r="A559" s="108" t="s">
        <v>96</v>
      </c>
      <c r="B559" s="64" t="s">
        <v>193</v>
      </c>
      <c r="C559" s="64"/>
      <c r="D559" s="64"/>
      <c r="E559" s="64"/>
      <c r="F559" s="64"/>
      <c r="G559" s="64"/>
      <c r="H559" s="92"/>
      <c r="I559" s="204"/>
      <c r="K559" s="254" t="s">
        <v>100</v>
      </c>
      <c r="L559" s="254"/>
      <c r="M559" s="2"/>
    </row>
    <row r="560" spans="1:21" s="14" customFormat="1" hidden="1" x14ac:dyDescent="0.25">
      <c r="A560" s="108" t="s">
        <v>92</v>
      </c>
      <c r="B560" s="347" t="s">
        <v>190</v>
      </c>
      <c r="C560" s="347"/>
      <c r="D560" s="347"/>
      <c r="E560" s="347"/>
      <c r="F560" s="347"/>
      <c r="G560" s="347"/>
      <c r="H560" s="92"/>
      <c r="I560" s="204"/>
      <c r="K560" s="254" t="s">
        <v>397</v>
      </c>
      <c r="L560" s="254"/>
      <c r="M560" s="2"/>
    </row>
    <row r="561" spans="1:21" s="14" customFormat="1" ht="27.6" hidden="1" x14ac:dyDescent="0.25">
      <c r="A561" s="109" t="s">
        <v>194</v>
      </c>
      <c r="B561" s="64" t="s">
        <v>200</v>
      </c>
      <c r="C561" s="34"/>
      <c r="D561" s="34"/>
      <c r="E561" s="70"/>
      <c r="F561" s="70"/>
      <c r="G561" s="70"/>
      <c r="H561" s="92"/>
      <c r="I561" s="204"/>
      <c r="K561" s="254" t="s">
        <v>100</v>
      </c>
      <c r="L561" s="254"/>
      <c r="M561" s="2"/>
      <c r="T561" s="51"/>
      <c r="U561" s="51"/>
    </row>
    <row r="562" spans="1:21" s="14" customFormat="1" hidden="1" x14ac:dyDescent="0.25">
      <c r="A562" s="108" t="s">
        <v>227</v>
      </c>
      <c r="B562" s="64" t="s">
        <v>100</v>
      </c>
      <c r="C562" s="64"/>
      <c r="D562" s="64"/>
      <c r="E562" s="64"/>
      <c r="F562" s="64"/>
      <c r="G562" s="64"/>
      <c r="H562" s="92"/>
      <c r="I562" s="204"/>
      <c r="K562" s="254" t="s">
        <v>100</v>
      </c>
      <c r="L562" s="254"/>
      <c r="M562" s="2"/>
      <c r="N562" s="51"/>
      <c r="O562" s="51"/>
      <c r="P562" s="51"/>
      <c r="Q562" s="51"/>
      <c r="R562" s="51"/>
      <c r="S562" s="51"/>
    </row>
    <row r="563" spans="1:21" s="14" customFormat="1" ht="15.75" hidden="1" customHeight="1" x14ac:dyDescent="0.25">
      <c r="A563" s="108" t="s">
        <v>228</v>
      </c>
      <c r="B563" s="64" t="s">
        <v>100</v>
      </c>
      <c r="C563" s="64"/>
      <c r="D563" s="64"/>
      <c r="E563" s="64"/>
      <c r="F563" s="64"/>
      <c r="G563" s="64"/>
      <c r="H563" s="92"/>
      <c r="I563" s="204"/>
      <c r="K563" s="254" t="s">
        <v>100</v>
      </c>
      <c r="L563" s="254"/>
      <c r="M563" s="2"/>
    </row>
    <row r="564" spans="1:21" s="14" customFormat="1" ht="15.75" hidden="1" customHeight="1" x14ac:dyDescent="0.25">
      <c r="A564" s="108" t="s">
        <v>229</v>
      </c>
      <c r="B564" s="64" t="s">
        <v>100</v>
      </c>
      <c r="C564" s="64"/>
      <c r="D564" s="64"/>
      <c r="E564" s="64"/>
      <c r="F564" s="64"/>
      <c r="G564" s="64"/>
      <c r="H564" s="92"/>
      <c r="I564" s="204"/>
      <c r="K564" s="254" t="s">
        <v>100</v>
      </c>
      <c r="L564" s="254"/>
      <c r="M564" s="2"/>
    </row>
    <row r="565" spans="1:21" s="14" customFormat="1" ht="15.75" hidden="1" customHeight="1" x14ac:dyDescent="0.25">
      <c r="A565" s="108" t="s">
        <v>230</v>
      </c>
      <c r="B565" s="36" t="s">
        <v>423</v>
      </c>
      <c r="C565" s="64"/>
      <c r="D565" s="64"/>
      <c r="E565" s="64"/>
      <c r="F565" s="64"/>
      <c r="G565" s="64"/>
      <c r="H565" s="92"/>
      <c r="I565" s="204"/>
      <c r="K565" s="254" t="s">
        <v>100</v>
      </c>
      <c r="L565" s="254"/>
      <c r="M565" s="2"/>
    </row>
    <row r="566" spans="1:21" customFormat="1" ht="28.2" hidden="1" x14ac:dyDescent="0.3">
      <c r="A566" s="109" t="s">
        <v>231</v>
      </c>
      <c r="B566" s="64" t="str">
        <f>IF(B556=$N$4,"Yes","No")</f>
        <v>No</v>
      </c>
      <c r="C566" s="64"/>
      <c r="D566" s="64"/>
      <c r="E566" s="64"/>
      <c r="F566" s="64"/>
      <c r="G566" s="64"/>
      <c r="H566" s="133"/>
      <c r="I566" s="203"/>
      <c r="J566" s="14"/>
      <c r="K566" s="254" t="s">
        <v>100</v>
      </c>
      <c r="L566" s="254"/>
      <c r="M566" s="2"/>
      <c r="N566" s="14"/>
      <c r="O566" s="14"/>
      <c r="P566" s="14"/>
      <c r="Q566" s="14"/>
      <c r="R566" s="14"/>
      <c r="S566" s="14"/>
      <c r="T566" s="14"/>
      <c r="U566" s="14"/>
    </row>
    <row r="567" spans="1:21" s="14" customFormat="1" ht="30.75" hidden="1" customHeight="1" x14ac:dyDescent="0.25">
      <c r="A567" s="107" t="s">
        <v>102</v>
      </c>
      <c r="B567" s="347" t="s">
        <v>211</v>
      </c>
      <c r="C567" s="347"/>
      <c r="D567" s="347"/>
      <c r="E567" s="347"/>
      <c r="F567" s="347"/>
      <c r="G567" s="347"/>
      <c r="H567" s="92"/>
      <c r="I567" s="204"/>
      <c r="J567" s="53"/>
      <c r="K567" s="254" t="s">
        <v>397</v>
      </c>
      <c r="L567" s="254"/>
      <c r="M567" s="2"/>
    </row>
    <row r="568" spans="1:21" s="14" customFormat="1" ht="15.75" hidden="1" customHeight="1" thickBot="1" x14ac:dyDescent="0.3">
      <c r="A568" s="110"/>
      <c r="B568" s="64"/>
      <c r="C568" s="64"/>
      <c r="D568" s="64"/>
      <c r="E568" s="64"/>
      <c r="F568" s="64"/>
      <c r="G568" s="64"/>
      <c r="H568" s="92"/>
      <c r="I568" s="204"/>
      <c r="K568" s="254" t="s">
        <v>100</v>
      </c>
      <c r="L568" s="254"/>
      <c r="M568" s="2"/>
    </row>
    <row r="569" spans="1:21" s="14" customFormat="1" ht="15.75" hidden="1" customHeight="1" thickBot="1" x14ac:dyDescent="0.3">
      <c r="A569" s="111" t="s">
        <v>457</v>
      </c>
      <c r="B569" s="143" t="s">
        <v>212</v>
      </c>
      <c r="C569" s="144"/>
      <c r="D569" s="144"/>
      <c r="E569" s="144"/>
      <c r="F569" s="144"/>
      <c r="G569" s="144"/>
      <c r="H569" s="145"/>
      <c r="I569" s="204"/>
      <c r="K569" s="254" t="s">
        <v>397</v>
      </c>
      <c r="L569" s="254"/>
      <c r="M569" s="2"/>
    </row>
    <row r="570" spans="1:21" s="14" customFormat="1" ht="13.5" hidden="1" customHeight="1" x14ac:dyDescent="0.25">
      <c r="A570" s="107" t="s">
        <v>92</v>
      </c>
      <c r="B570" s="64" t="s">
        <v>181</v>
      </c>
      <c r="C570" s="64"/>
      <c r="D570" s="64"/>
      <c r="E570" s="64"/>
      <c r="F570" s="64"/>
      <c r="G570" s="64"/>
      <c r="H570" s="92"/>
      <c r="I570" s="204"/>
      <c r="K570" s="254" t="s">
        <v>100</v>
      </c>
      <c r="L570" s="254"/>
      <c r="M570" s="2"/>
    </row>
    <row r="571" spans="1:21" s="14" customFormat="1" ht="28.2" hidden="1" x14ac:dyDescent="0.3">
      <c r="A571" s="107"/>
      <c r="B571" s="44" t="str">
        <f>CONCATENATE($O$2&amp;": "&amp;VLOOKUP($B570,$N$3:$U$23,2,0))</f>
        <v>Font: Arial</v>
      </c>
      <c r="C571" s="44" t="str">
        <f>CONCATENATE($P$2&amp;": "&amp;VLOOKUP($B570,$N$3:$U$23,3,0))</f>
        <v>T-face: Normal</v>
      </c>
      <c r="D571" s="44" t="str">
        <f>CONCATENATE($Q$2&amp;": "&amp;VLOOKUP($B570,$N$3:$U$23,4,0))</f>
        <v>Font size: 11</v>
      </c>
      <c r="E571" s="44" t="str">
        <f>CONCATENATE($R$2&amp;": "&amp;VLOOKUP($B570,$N$3:$U$23,5,0))</f>
        <v>Row height: Dependant</v>
      </c>
      <c r="F571" s="44" t="str">
        <f>CONCATENATE($S$2&amp;": "&amp;VLOOKUP($B570,$N$3:$U$23,6,0))</f>
        <v>Text col: Black</v>
      </c>
      <c r="G571" s="44" t="str">
        <f>CONCATENATE($T$2&amp;": "&amp;VLOOKUP($B570,$N$3:$U$23,7,0))</f>
        <v>BG col: Sky blue</v>
      </c>
      <c r="H571" s="131" t="str">
        <f>CONCATENATE($U$2&amp;": "&amp;VLOOKUP($B570,$N$3:$U$23,8,0))</f>
        <v>Just: Centre</v>
      </c>
      <c r="I571" s="204"/>
      <c r="K571" s="254" t="s">
        <v>100</v>
      </c>
      <c r="L571" s="254"/>
      <c r="M571" s="2"/>
      <c r="T571"/>
      <c r="U571"/>
    </row>
    <row r="572" spans="1:21" s="14" customFormat="1" hidden="1" x14ac:dyDescent="0.25">
      <c r="A572" s="107" t="s">
        <v>93</v>
      </c>
      <c r="B572" s="64" t="s">
        <v>217</v>
      </c>
      <c r="C572" s="64"/>
      <c r="D572" s="64"/>
      <c r="E572" s="64"/>
      <c r="F572" s="64"/>
      <c r="G572" s="64"/>
      <c r="H572" s="92"/>
      <c r="I572" s="204"/>
      <c r="K572" s="254" t="s">
        <v>397</v>
      </c>
      <c r="L572" s="254"/>
      <c r="M572" s="2"/>
      <c r="N572" s="54"/>
      <c r="O572" s="65"/>
      <c r="P572" s="65"/>
      <c r="Q572" s="65"/>
      <c r="R572" s="65"/>
      <c r="S572" s="54"/>
    </row>
    <row r="573" spans="1:21" s="14" customFormat="1" hidden="1" x14ac:dyDescent="0.25">
      <c r="A573" s="107" t="s">
        <v>94</v>
      </c>
      <c r="B573" s="64"/>
      <c r="C573" s="64"/>
      <c r="D573" s="64"/>
      <c r="E573" s="64"/>
      <c r="F573" s="64"/>
      <c r="G573" s="64"/>
      <c r="H573" s="92"/>
      <c r="I573" s="204"/>
      <c r="K573" s="254" t="s">
        <v>100</v>
      </c>
      <c r="L573" s="254"/>
      <c r="M573" s="2"/>
    </row>
    <row r="574" spans="1:21" s="14" customFormat="1" hidden="1" x14ac:dyDescent="0.25">
      <c r="A574" s="108" t="s">
        <v>96</v>
      </c>
      <c r="B574" s="64" t="s">
        <v>197</v>
      </c>
      <c r="C574" s="64"/>
      <c r="D574" s="64"/>
      <c r="E574" s="64"/>
      <c r="F574" s="64"/>
      <c r="G574" s="64"/>
      <c r="H574" s="92"/>
      <c r="I574" s="204"/>
      <c r="K574" s="254" t="s">
        <v>100</v>
      </c>
      <c r="L574" s="254"/>
      <c r="M574" s="2"/>
    </row>
    <row r="575" spans="1:21" s="14" customFormat="1" hidden="1" x14ac:dyDescent="0.25">
      <c r="A575" s="108" t="s">
        <v>92</v>
      </c>
      <c r="B575" s="347" t="s">
        <v>198</v>
      </c>
      <c r="C575" s="347"/>
      <c r="D575" s="347"/>
      <c r="E575" s="347"/>
      <c r="F575" s="347"/>
      <c r="G575" s="347"/>
      <c r="H575" s="92"/>
      <c r="I575" s="204"/>
      <c r="K575" s="254" t="s">
        <v>100</v>
      </c>
      <c r="L575" s="254"/>
      <c r="M575" s="2"/>
    </row>
    <row r="576" spans="1:21" s="14" customFormat="1" hidden="1" x14ac:dyDescent="0.25">
      <c r="A576" s="108" t="s">
        <v>227</v>
      </c>
      <c r="B576" s="35">
        <v>0</v>
      </c>
      <c r="C576" s="64"/>
      <c r="D576" s="64"/>
      <c r="E576" s="64"/>
      <c r="F576" s="64"/>
      <c r="G576" s="64"/>
      <c r="H576" s="92"/>
      <c r="I576" s="204"/>
      <c r="K576" s="254" t="s">
        <v>397</v>
      </c>
      <c r="L576" s="254"/>
      <c r="M576" s="2"/>
    </row>
    <row r="577" spans="1:21" s="14" customFormat="1" ht="15.75" hidden="1" customHeight="1" x14ac:dyDescent="0.25">
      <c r="A577" s="108" t="s">
        <v>228</v>
      </c>
      <c r="B577" s="35">
        <v>1</v>
      </c>
      <c r="C577" s="64"/>
      <c r="D577" s="64"/>
      <c r="E577" s="64"/>
      <c r="F577" s="64"/>
      <c r="G577" s="64"/>
      <c r="H577" s="92"/>
      <c r="I577" s="204"/>
      <c r="K577" s="254" t="s">
        <v>397</v>
      </c>
      <c r="L577" s="254"/>
      <c r="M577" s="2"/>
    </row>
    <row r="578" spans="1:21" s="14" customFormat="1" ht="15.75" hidden="1" customHeight="1" x14ac:dyDescent="0.25">
      <c r="A578" s="108" t="s">
        <v>229</v>
      </c>
      <c r="B578" s="348" t="s">
        <v>44</v>
      </c>
      <c r="C578" s="348"/>
      <c r="D578" s="348"/>
      <c r="E578" s="348"/>
      <c r="F578" s="348"/>
      <c r="G578" s="348"/>
      <c r="H578" s="92"/>
      <c r="I578" s="204"/>
      <c r="K578" s="254" t="s">
        <v>100</v>
      </c>
      <c r="L578" s="254"/>
      <c r="M578" s="2"/>
    </row>
    <row r="579" spans="1:21" s="14" customFormat="1" ht="15.75" hidden="1" customHeight="1" x14ac:dyDescent="0.25">
      <c r="A579" s="108" t="s">
        <v>230</v>
      </c>
      <c r="B579" s="64" t="s">
        <v>100</v>
      </c>
      <c r="C579" s="64"/>
      <c r="D579" s="64"/>
      <c r="E579" s="64"/>
      <c r="F579" s="64"/>
      <c r="G579" s="64"/>
      <c r="H579" s="92"/>
      <c r="I579" s="204"/>
      <c r="K579" s="254" t="s">
        <v>100</v>
      </c>
      <c r="L579" s="254"/>
      <c r="M579" s="2"/>
    </row>
    <row r="580" spans="1:21" customFormat="1" ht="28.2" hidden="1" x14ac:dyDescent="0.3">
      <c r="A580" s="109" t="s">
        <v>231</v>
      </c>
      <c r="B580" s="64" t="str">
        <f>IF(B570=$N$4,"Yes","No")</f>
        <v>Yes</v>
      </c>
      <c r="C580" s="64"/>
      <c r="D580" s="64"/>
      <c r="E580" s="64"/>
      <c r="F580" s="64"/>
      <c r="G580" s="64"/>
      <c r="H580" s="133"/>
      <c r="I580" s="203"/>
      <c r="J580" s="14"/>
      <c r="K580" s="254" t="s">
        <v>100</v>
      </c>
      <c r="L580" s="254"/>
      <c r="M580" s="2"/>
      <c r="N580" s="14"/>
      <c r="O580" s="14"/>
      <c r="P580" s="14"/>
      <c r="Q580" s="14"/>
      <c r="R580" s="14"/>
      <c r="S580" s="14"/>
      <c r="T580" s="14"/>
      <c r="U580" s="14"/>
    </row>
    <row r="581" spans="1:21" s="14" customFormat="1" ht="15" hidden="1" customHeight="1" x14ac:dyDescent="0.25">
      <c r="A581" s="107" t="s">
        <v>102</v>
      </c>
      <c r="B581" s="347" t="s">
        <v>199</v>
      </c>
      <c r="C581" s="347"/>
      <c r="D581" s="347"/>
      <c r="E581" s="347"/>
      <c r="F581" s="347"/>
      <c r="G581" s="347"/>
      <c r="H581" s="92"/>
      <c r="I581" s="204"/>
      <c r="J581" s="53"/>
      <c r="K581" s="254" t="s">
        <v>397</v>
      </c>
      <c r="L581" s="254"/>
      <c r="M581" s="2"/>
    </row>
    <row r="582" spans="1:21" s="14" customFormat="1" ht="15.75" hidden="1" customHeight="1" thickBot="1" x14ac:dyDescent="0.3">
      <c r="A582" s="110"/>
      <c r="B582" s="64"/>
      <c r="C582" s="64"/>
      <c r="D582" s="64"/>
      <c r="E582" s="64"/>
      <c r="F582" s="64"/>
      <c r="G582" s="64"/>
      <c r="H582" s="92"/>
      <c r="I582" s="204"/>
      <c r="K582" s="254" t="s">
        <v>100</v>
      </c>
      <c r="L582" s="254"/>
      <c r="M582" s="2"/>
    </row>
    <row r="583" spans="1:21" s="14" customFormat="1" ht="14.4" hidden="1" thickBot="1" x14ac:dyDescent="0.3">
      <c r="A583" s="111" t="s">
        <v>307</v>
      </c>
      <c r="B583" s="143" t="s">
        <v>253</v>
      </c>
      <c r="C583" s="144"/>
      <c r="D583" s="144"/>
      <c r="E583" s="144"/>
      <c r="F583" s="144"/>
      <c r="G583" s="144"/>
      <c r="H583" s="145"/>
      <c r="I583" s="204"/>
      <c r="K583" s="254" t="s">
        <v>397</v>
      </c>
      <c r="L583" s="254"/>
      <c r="M583" s="2"/>
    </row>
    <row r="584" spans="1:21" s="14" customFormat="1" ht="13.5" hidden="1" customHeight="1" x14ac:dyDescent="0.25">
      <c r="A584" s="107" t="s">
        <v>92</v>
      </c>
      <c r="B584" s="64" t="s">
        <v>444</v>
      </c>
      <c r="C584" s="64"/>
      <c r="D584" s="64"/>
      <c r="E584" s="64"/>
      <c r="F584" s="64"/>
      <c r="G584" s="64"/>
      <c r="H584" s="92"/>
      <c r="I584" s="204"/>
      <c r="K584" s="254" t="s">
        <v>100</v>
      </c>
      <c r="L584" s="254"/>
      <c r="M584" s="2"/>
    </row>
    <row r="585" spans="1:21" s="51" customFormat="1" ht="14.4" hidden="1" x14ac:dyDescent="0.3">
      <c r="A585" s="106"/>
      <c r="B585" s="44" t="str">
        <f>CONCATENATE($O$2&amp;": "&amp;VLOOKUP($B584,$N$3:$U$23,2,0))</f>
        <v>Font: Arial</v>
      </c>
      <c r="C585" s="44" t="str">
        <f>CONCATENATE($P$2&amp;": "&amp;VLOOKUP($B584,$N$3:$U$23,3,0))</f>
        <v>T-face: Normal</v>
      </c>
      <c r="D585" s="44" t="str">
        <f>CONCATENATE($Q$2&amp;": "&amp;VLOOKUP($B584,$N$3:$U$23,4,0))</f>
        <v>Font size: 11</v>
      </c>
      <c r="E585" s="44" t="str">
        <f>CONCATENATE($R$2&amp;": "&amp;VLOOKUP($B584,$N$3:$U$23,5,0))</f>
        <v>Row height: 30</v>
      </c>
      <c r="F585" s="44" t="str">
        <f>CONCATENATE($S$2&amp;": "&amp;VLOOKUP($B584,$N$3:$U$23,6,0))</f>
        <v>Text col: Black</v>
      </c>
      <c r="G585" s="44" t="str">
        <f>CONCATENATE($T$2&amp;": "&amp;VLOOKUP($B584,$N$3:$U$23,7,0))</f>
        <v>BG col: White</v>
      </c>
      <c r="H585" s="131" t="str">
        <f>CONCATENATE($U$2&amp;": "&amp;VLOOKUP($B584,$N$3:$U$23,8,0))</f>
        <v>Just: Left</v>
      </c>
      <c r="I585" s="206"/>
      <c r="J585" s="14"/>
      <c r="K585" s="254" t="s">
        <v>100</v>
      </c>
      <c r="L585" s="254"/>
      <c r="M585" s="2"/>
      <c r="N585" s="14"/>
      <c r="O585" s="14"/>
      <c r="P585" s="14"/>
      <c r="Q585" s="14"/>
      <c r="R585" s="14"/>
      <c r="S585" s="14"/>
      <c r="T585"/>
      <c r="U585"/>
    </row>
    <row r="586" spans="1:21" s="63" customFormat="1" ht="29.25" hidden="1" customHeight="1" x14ac:dyDescent="0.25">
      <c r="A586" s="109" t="s">
        <v>356</v>
      </c>
      <c r="B586" s="358" t="s">
        <v>357</v>
      </c>
      <c r="C586" s="358"/>
      <c r="D586" s="358"/>
      <c r="E586" s="358"/>
      <c r="F586" s="358"/>
      <c r="G586" s="358"/>
      <c r="H586" s="131"/>
      <c r="I586" s="206"/>
      <c r="J586" s="51"/>
      <c r="K586" s="254" t="s">
        <v>397</v>
      </c>
      <c r="L586" s="254"/>
      <c r="M586" s="2"/>
      <c r="N586" s="54"/>
      <c r="O586" s="65"/>
      <c r="P586" s="65"/>
      <c r="Q586" s="65"/>
      <c r="R586" s="65"/>
      <c r="S586" s="54"/>
      <c r="T586" s="14"/>
      <c r="U586" s="14"/>
    </row>
    <row r="587" spans="1:21" s="51" customFormat="1" hidden="1" x14ac:dyDescent="0.25">
      <c r="A587" s="106" t="s">
        <v>93</v>
      </c>
      <c r="B587" s="358" t="s">
        <v>382</v>
      </c>
      <c r="C587" s="358"/>
      <c r="D587" s="358"/>
      <c r="E587" s="358"/>
      <c r="F587" s="358"/>
      <c r="G587" s="358"/>
      <c r="H587" s="131"/>
      <c r="I587" s="206"/>
      <c r="J587" s="63"/>
      <c r="K587" s="254" t="s">
        <v>100</v>
      </c>
      <c r="L587" s="254"/>
      <c r="M587" s="2"/>
      <c r="N587" s="14"/>
      <c r="O587" s="14"/>
      <c r="P587" s="14"/>
      <c r="Q587" s="14"/>
      <c r="R587" s="14"/>
      <c r="S587" s="14"/>
      <c r="T587" s="14"/>
      <c r="U587" s="14"/>
    </row>
    <row r="588" spans="1:21" s="14" customFormat="1" ht="15" hidden="1" customHeight="1" x14ac:dyDescent="0.25">
      <c r="A588" s="106" t="s">
        <v>213</v>
      </c>
      <c r="B588" s="366" t="str">
        <f>CONCATENATE(' Reference module'!B587,IF('Project pool deduction'!$B$28="No"," *",""))</f>
        <v>Estimate project life in years, including part years.</v>
      </c>
      <c r="C588" s="366"/>
      <c r="D588" s="366"/>
      <c r="E588" s="366"/>
      <c r="F588" s="366"/>
      <c r="G588" s="366"/>
      <c r="H588" s="92"/>
      <c r="I588" s="204"/>
      <c r="J588" s="51"/>
      <c r="K588" s="254" t="s">
        <v>397</v>
      </c>
      <c r="L588" s="254"/>
      <c r="M588" s="2"/>
    </row>
    <row r="589" spans="1:21" s="14" customFormat="1" hidden="1" x14ac:dyDescent="0.25">
      <c r="A589" s="107" t="s">
        <v>94</v>
      </c>
      <c r="B589" s="64"/>
      <c r="C589" s="64"/>
      <c r="D589" s="64"/>
      <c r="E589" s="64"/>
      <c r="F589" s="64"/>
      <c r="G589" s="64"/>
      <c r="H589" s="92"/>
      <c r="I589" s="204"/>
      <c r="K589" s="254" t="s">
        <v>100</v>
      </c>
      <c r="L589" s="254"/>
      <c r="M589" s="2"/>
    </row>
    <row r="590" spans="1:21" s="14" customFormat="1" hidden="1" x14ac:dyDescent="0.25">
      <c r="A590" s="108" t="s">
        <v>96</v>
      </c>
      <c r="B590" s="64" t="s">
        <v>193</v>
      </c>
      <c r="C590" s="64"/>
      <c r="D590" s="64"/>
      <c r="E590" s="64"/>
      <c r="F590" s="64"/>
      <c r="G590" s="64"/>
      <c r="H590" s="92"/>
      <c r="I590" s="204"/>
      <c r="K590" s="254" t="s">
        <v>100</v>
      </c>
      <c r="L590" s="254"/>
      <c r="M590" s="2"/>
      <c r="T590" s="51"/>
      <c r="U590" s="51"/>
    </row>
    <row r="591" spans="1:21" s="14" customFormat="1" hidden="1" x14ac:dyDescent="0.25">
      <c r="A591" s="108" t="s">
        <v>92</v>
      </c>
      <c r="B591" s="347" t="s">
        <v>190</v>
      </c>
      <c r="C591" s="347"/>
      <c r="D591" s="347"/>
      <c r="E591" s="347"/>
      <c r="F591" s="347"/>
      <c r="G591" s="347"/>
      <c r="H591" s="92"/>
      <c r="I591" s="204"/>
      <c r="K591" s="254" t="s">
        <v>100</v>
      </c>
      <c r="L591" s="254"/>
      <c r="M591" s="2"/>
      <c r="N591" s="51"/>
      <c r="O591" s="51"/>
      <c r="P591" s="51"/>
      <c r="Q591" s="51"/>
      <c r="R591" s="51"/>
      <c r="S591" s="51"/>
      <c r="T591" s="63"/>
      <c r="U591" s="63"/>
    </row>
    <row r="592" spans="1:21" s="14" customFormat="1" hidden="1" x14ac:dyDescent="0.25">
      <c r="A592" s="108" t="s">
        <v>227</v>
      </c>
      <c r="B592" s="64" t="s">
        <v>100</v>
      </c>
      <c r="C592" s="64"/>
      <c r="D592" s="64"/>
      <c r="E592" s="64"/>
      <c r="F592" s="64"/>
      <c r="G592" s="64"/>
      <c r="H592" s="92"/>
      <c r="I592" s="204"/>
      <c r="K592" s="254" t="s">
        <v>100</v>
      </c>
      <c r="L592" s="254"/>
      <c r="M592" s="2"/>
      <c r="N592" s="63"/>
      <c r="O592" s="63"/>
      <c r="P592" s="63"/>
      <c r="Q592" s="63"/>
      <c r="R592" s="63"/>
      <c r="S592" s="63"/>
      <c r="T592" s="51"/>
      <c r="U592" s="51"/>
    </row>
    <row r="593" spans="1:21" s="14" customFormat="1" ht="15.75" hidden="1" customHeight="1" x14ac:dyDescent="0.25">
      <c r="A593" s="108" t="s">
        <v>228</v>
      </c>
      <c r="B593" s="64" t="s">
        <v>100</v>
      </c>
      <c r="C593" s="64"/>
      <c r="D593" s="64"/>
      <c r="E593" s="64"/>
      <c r="F593" s="64"/>
      <c r="G593" s="64"/>
      <c r="H593" s="92"/>
      <c r="I593" s="204"/>
      <c r="K593" s="254" t="s">
        <v>100</v>
      </c>
      <c r="L593" s="254"/>
      <c r="M593" s="2"/>
      <c r="N593" s="51"/>
      <c r="O593" s="51"/>
      <c r="P593" s="51"/>
      <c r="Q593" s="51"/>
      <c r="R593" s="51"/>
      <c r="S593" s="51"/>
    </row>
    <row r="594" spans="1:21" s="14" customFormat="1" ht="15.75" hidden="1" customHeight="1" x14ac:dyDescent="0.25">
      <c r="A594" s="108" t="s">
        <v>229</v>
      </c>
      <c r="B594" s="64" t="s">
        <v>100</v>
      </c>
      <c r="C594" s="64"/>
      <c r="D594" s="64"/>
      <c r="E594" s="64"/>
      <c r="F594" s="64"/>
      <c r="G594" s="64"/>
      <c r="H594" s="92"/>
      <c r="I594" s="204"/>
      <c r="K594" s="254" t="s">
        <v>100</v>
      </c>
      <c r="L594" s="254"/>
      <c r="M594" s="2"/>
    </row>
    <row r="595" spans="1:21" s="14" customFormat="1" ht="15.75" hidden="1" customHeight="1" x14ac:dyDescent="0.25">
      <c r="A595" s="108" t="s">
        <v>230</v>
      </c>
      <c r="B595" s="36" t="s">
        <v>424</v>
      </c>
      <c r="C595" s="64"/>
      <c r="D595" s="64"/>
      <c r="E595" s="64"/>
      <c r="F595" s="64"/>
      <c r="G595" s="64"/>
      <c r="H595" s="92"/>
      <c r="I595" s="204"/>
      <c r="K595" s="254" t="s">
        <v>100</v>
      </c>
      <c r="L595" s="254"/>
      <c r="M595" s="2"/>
    </row>
    <row r="596" spans="1:21" customFormat="1" ht="28.2" hidden="1" x14ac:dyDescent="0.3">
      <c r="A596" s="109" t="s">
        <v>231</v>
      </c>
      <c r="B596" s="64" t="str">
        <f>IF(B584=$N$4,"Yes","No")</f>
        <v>No</v>
      </c>
      <c r="C596" s="64"/>
      <c r="D596" s="64"/>
      <c r="E596" s="64"/>
      <c r="F596" s="64"/>
      <c r="G596" s="64"/>
      <c r="H596" s="133"/>
      <c r="I596" s="203"/>
      <c r="J596" s="14"/>
      <c r="K596" s="254" t="s">
        <v>100</v>
      </c>
      <c r="L596" s="254"/>
      <c r="M596" s="2"/>
      <c r="N596" s="14"/>
      <c r="O596" s="14"/>
      <c r="P596" s="14"/>
      <c r="Q596" s="14"/>
      <c r="R596" s="14"/>
      <c r="S596" s="14"/>
      <c r="T596" s="14"/>
      <c r="U596" s="14"/>
    </row>
    <row r="597" spans="1:21" s="14" customFormat="1" ht="30.75" hidden="1" customHeight="1" x14ac:dyDescent="0.25">
      <c r="A597" s="107" t="s">
        <v>102</v>
      </c>
      <c r="B597" s="347" t="s">
        <v>233</v>
      </c>
      <c r="C597" s="347"/>
      <c r="D597" s="347"/>
      <c r="E597" s="347"/>
      <c r="F597" s="347"/>
      <c r="G597" s="347"/>
      <c r="H597" s="92"/>
      <c r="I597" s="204"/>
      <c r="J597" s="53"/>
      <c r="K597" s="254" t="s">
        <v>397</v>
      </c>
      <c r="L597" s="254"/>
      <c r="M597" s="2"/>
    </row>
    <row r="598" spans="1:21" s="14" customFormat="1" ht="15.75" hidden="1" customHeight="1" thickBot="1" x14ac:dyDescent="0.3">
      <c r="A598" s="110"/>
      <c r="B598" s="64"/>
      <c r="C598" s="64"/>
      <c r="D598" s="64"/>
      <c r="E598" s="64"/>
      <c r="F598" s="64"/>
      <c r="G598" s="64"/>
      <c r="H598" s="92"/>
      <c r="I598" s="204"/>
      <c r="K598" s="254" t="s">
        <v>100</v>
      </c>
      <c r="L598" s="254"/>
      <c r="M598" s="2"/>
    </row>
    <row r="599" spans="1:21" s="14" customFormat="1" ht="15.75" hidden="1" customHeight="1" thickBot="1" x14ac:dyDescent="0.3">
      <c r="A599" s="111" t="s">
        <v>458</v>
      </c>
      <c r="B599" s="143" t="s">
        <v>215</v>
      </c>
      <c r="C599" s="144"/>
      <c r="D599" s="144"/>
      <c r="E599" s="144"/>
      <c r="F599" s="144"/>
      <c r="G599" s="144"/>
      <c r="H599" s="145"/>
      <c r="I599" s="204"/>
      <c r="K599" s="254" t="s">
        <v>397</v>
      </c>
      <c r="L599" s="254"/>
      <c r="M599" s="2"/>
    </row>
    <row r="600" spans="1:21" s="14" customFormat="1" ht="13.5" hidden="1" customHeight="1" x14ac:dyDescent="0.25">
      <c r="A600" s="107" t="s">
        <v>92</v>
      </c>
      <c r="B600" s="64" t="s">
        <v>181</v>
      </c>
      <c r="C600" s="64"/>
      <c r="D600" s="64"/>
      <c r="E600" s="64"/>
      <c r="F600" s="64"/>
      <c r="G600" s="64"/>
      <c r="H600" s="92"/>
      <c r="I600" s="204"/>
      <c r="K600" s="254" t="s">
        <v>100</v>
      </c>
      <c r="L600" s="254"/>
      <c r="M600" s="2"/>
    </row>
    <row r="601" spans="1:21" s="14" customFormat="1" ht="28.2" hidden="1" x14ac:dyDescent="0.3">
      <c r="A601" s="107"/>
      <c r="B601" s="44" t="str">
        <f>CONCATENATE($O$2&amp;": "&amp;VLOOKUP($B600,$N$3:$U$23,2,0))</f>
        <v>Font: Arial</v>
      </c>
      <c r="C601" s="44" t="str">
        <f>CONCATENATE($P$2&amp;": "&amp;VLOOKUP($B600,$N$3:$U$23,3,0))</f>
        <v>T-face: Normal</v>
      </c>
      <c r="D601" s="44" t="str">
        <f>CONCATENATE($Q$2&amp;": "&amp;VLOOKUP($B600,$N$3:$U$23,4,0))</f>
        <v>Font size: 11</v>
      </c>
      <c r="E601" s="44" t="str">
        <f>CONCATENATE($R$2&amp;": "&amp;VLOOKUP($B600,$N$3:$U$23,5,0))</f>
        <v>Row height: Dependant</v>
      </c>
      <c r="F601" s="44" t="str">
        <f>CONCATENATE($S$2&amp;": "&amp;VLOOKUP($B600,$N$3:$U$23,6,0))</f>
        <v>Text col: Black</v>
      </c>
      <c r="G601" s="44" t="str">
        <f>CONCATENATE($T$2&amp;": "&amp;VLOOKUP($B600,$N$3:$U$23,7,0))</f>
        <v>BG col: Sky blue</v>
      </c>
      <c r="H601" s="131" t="str">
        <f>CONCATENATE($U$2&amp;": "&amp;VLOOKUP($B600,$N$3:$U$23,8,0))</f>
        <v>Just: Centre</v>
      </c>
      <c r="I601" s="204"/>
      <c r="K601" s="254" t="s">
        <v>100</v>
      </c>
      <c r="L601" s="254"/>
      <c r="M601" s="2"/>
      <c r="T601"/>
      <c r="U601"/>
    </row>
    <row r="602" spans="1:21" s="63" customFormat="1" ht="29.25" hidden="1" customHeight="1" x14ac:dyDescent="0.25">
      <c r="A602" s="109" t="s">
        <v>356</v>
      </c>
      <c r="B602" s="358" t="s">
        <v>357</v>
      </c>
      <c r="C602" s="358"/>
      <c r="D602" s="358"/>
      <c r="E602" s="358"/>
      <c r="F602" s="358"/>
      <c r="G602" s="358"/>
      <c r="H602" s="131"/>
      <c r="I602" s="206"/>
      <c r="J602" s="14"/>
      <c r="K602" s="254" t="s">
        <v>397</v>
      </c>
      <c r="L602" s="254"/>
      <c r="M602" s="2"/>
      <c r="N602" s="54"/>
      <c r="O602" s="65"/>
      <c r="P602" s="65"/>
      <c r="Q602" s="65"/>
      <c r="R602" s="65"/>
      <c r="S602" s="54"/>
      <c r="T602" s="14"/>
      <c r="U602" s="14"/>
    </row>
    <row r="603" spans="1:21" s="14" customFormat="1" hidden="1" x14ac:dyDescent="0.25">
      <c r="A603" s="107" t="s">
        <v>93</v>
      </c>
      <c r="B603" s="64" t="s">
        <v>216</v>
      </c>
      <c r="C603" s="64"/>
      <c r="D603" s="64"/>
      <c r="E603" s="64"/>
      <c r="F603" s="64"/>
      <c r="G603" s="64"/>
      <c r="H603" s="92"/>
      <c r="I603" s="204"/>
      <c r="J603" s="63"/>
      <c r="K603" s="254" t="s">
        <v>397</v>
      </c>
      <c r="L603" s="254"/>
      <c r="M603" s="2"/>
    </row>
    <row r="604" spans="1:21" s="14" customFormat="1" hidden="1" x14ac:dyDescent="0.25">
      <c r="A604" s="107" t="s">
        <v>94</v>
      </c>
      <c r="B604" s="64"/>
      <c r="C604" s="64"/>
      <c r="D604" s="64"/>
      <c r="E604" s="64"/>
      <c r="F604" s="64"/>
      <c r="G604" s="64"/>
      <c r="H604" s="92"/>
      <c r="I604" s="204"/>
      <c r="K604" s="254" t="s">
        <v>100</v>
      </c>
      <c r="L604" s="254"/>
      <c r="M604" s="2"/>
    </row>
    <row r="605" spans="1:21" s="14" customFormat="1" hidden="1" x14ac:dyDescent="0.25">
      <c r="A605" s="108" t="s">
        <v>96</v>
      </c>
      <c r="B605" s="64" t="s">
        <v>218</v>
      </c>
      <c r="C605" s="64"/>
      <c r="D605" s="64"/>
      <c r="E605" s="64"/>
      <c r="F605" s="64"/>
      <c r="G605" s="64"/>
      <c r="H605" s="92"/>
      <c r="I605" s="204"/>
      <c r="K605" s="254" t="s">
        <v>100</v>
      </c>
      <c r="L605" s="254"/>
      <c r="M605" s="2"/>
    </row>
    <row r="606" spans="1:21" s="14" customFormat="1" hidden="1" x14ac:dyDescent="0.25">
      <c r="A606" s="108" t="s">
        <v>92</v>
      </c>
      <c r="B606" s="347" t="s">
        <v>198</v>
      </c>
      <c r="C606" s="347"/>
      <c r="D606" s="347"/>
      <c r="E606" s="347"/>
      <c r="F606" s="347"/>
      <c r="G606" s="347"/>
      <c r="H606" s="92"/>
      <c r="I606" s="204"/>
      <c r="K606" s="254" t="s">
        <v>100</v>
      </c>
      <c r="L606" s="254"/>
      <c r="M606" s="2"/>
    </row>
    <row r="607" spans="1:21" s="14" customFormat="1" hidden="1" x14ac:dyDescent="0.25">
      <c r="A607" s="108" t="s">
        <v>227</v>
      </c>
      <c r="B607" s="35">
        <v>0</v>
      </c>
      <c r="C607" s="64"/>
      <c r="D607" s="64"/>
      <c r="E607" s="64"/>
      <c r="F607" s="64"/>
      <c r="G607" s="64"/>
      <c r="H607" s="92"/>
      <c r="I607" s="204"/>
      <c r="K607" s="254" t="s">
        <v>397</v>
      </c>
      <c r="L607" s="254"/>
      <c r="M607" s="2"/>
      <c r="T607" s="63"/>
      <c r="U607" s="63"/>
    </row>
    <row r="608" spans="1:21" s="14" customFormat="1" ht="15.75" hidden="1" customHeight="1" x14ac:dyDescent="0.25">
      <c r="A608" s="108" t="s">
        <v>228</v>
      </c>
      <c r="B608" s="35">
        <v>25</v>
      </c>
      <c r="C608" s="64"/>
      <c r="D608" s="64"/>
      <c r="E608" s="64"/>
      <c r="F608" s="64"/>
      <c r="G608" s="64"/>
      <c r="H608" s="92"/>
      <c r="I608" s="204"/>
      <c r="K608" s="254" t="s">
        <v>397</v>
      </c>
      <c r="L608" s="254"/>
      <c r="M608" s="2"/>
      <c r="N608" s="63"/>
      <c r="O608" s="63"/>
      <c r="P608" s="63"/>
      <c r="Q608" s="63"/>
      <c r="R608" s="63"/>
      <c r="S608" s="63"/>
    </row>
    <row r="609" spans="1:21" s="14" customFormat="1" ht="15.75" hidden="1" customHeight="1" x14ac:dyDescent="0.25">
      <c r="A609" s="108" t="s">
        <v>229</v>
      </c>
      <c r="B609" s="348" t="s">
        <v>44</v>
      </c>
      <c r="C609" s="348"/>
      <c r="D609" s="348"/>
      <c r="E609" s="348"/>
      <c r="F609" s="348"/>
      <c r="G609" s="348"/>
      <c r="H609" s="92"/>
      <c r="I609" s="204"/>
      <c r="K609" s="254" t="s">
        <v>100</v>
      </c>
      <c r="L609" s="254"/>
      <c r="M609" s="2"/>
    </row>
    <row r="610" spans="1:21" s="14" customFormat="1" ht="15.75" hidden="1" customHeight="1" x14ac:dyDescent="0.25">
      <c r="A610" s="108" t="s">
        <v>230</v>
      </c>
      <c r="B610" s="64" t="s">
        <v>100</v>
      </c>
      <c r="C610" s="64"/>
      <c r="D610" s="64"/>
      <c r="E610" s="64"/>
      <c r="F610" s="64"/>
      <c r="G610" s="64"/>
      <c r="H610" s="92"/>
      <c r="I610" s="204"/>
      <c r="K610" s="254" t="s">
        <v>100</v>
      </c>
      <c r="L610" s="254"/>
      <c r="M610" s="2"/>
    </row>
    <row r="611" spans="1:21" customFormat="1" ht="28.2" hidden="1" x14ac:dyDescent="0.3">
      <c r="A611" s="109" t="s">
        <v>231</v>
      </c>
      <c r="B611" s="64" t="str">
        <f>IF(B600=$N$4,"Yes","No")</f>
        <v>Yes</v>
      </c>
      <c r="C611" s="64"/>
      <c r="D611" s="64"/>
      <c r="E611" s="64"/>
      <c r="F611" s="64"/>
      <c r="G611" s="64"/>
      <c r="H611" s="133"/>
      <c r="I611" s="203"/>
      <c r="J611" s="14"/>
      <c r="K611" s="254" t="s">
        <v>100</v>
      </c>
      <c r="L611" s="254"/>
      <c r="M611" s="2"/>
      <c r="N611" s="14"/>
      <c r="O611" s="14"/>
      <c r="P611" s="14"/>
      <c r="Q611" s="14"/>
      <c r="R611" s="14"/>
      <c r="S611" s="14"/>
      <c r="T611" s="14"/>
      <c r="U611" s="14"/>
    </row>
    <row r="612" spans="1:21" s="14" customFormat="1" ht="15" hidden="1" customHeight="1" x14ac:dyDescent="0.25">
      <c r="A612" s="107" t="s">
        <v>102</v>
      </c>
      <c r="B612" s="347" t="s">
        <v>199</v>
      </c>
      <c r="C612" s="347"/>
      <c r="D612" s="347"/>
      <c r="E612" s="347"/>
      <c r="F612" s="347"/>
      <c r="G612" s="347"/>
      <c r="H612" s="92"/>
      <c r="I612" s="204"/>
      <c r="J612" s="53"/>
      <c r="K612" s="254" t="s">
        <v>397</v>
      </c>
      <c r="L612" s="254"/>
      <c r="M612" s="2"/>
    </row>
    <row r="613" spans="1:21" s="14" customFormat="1" ht="15.75" hidden="1" customHeight="1" thickBot="1" x14ac:dyDescent="0.3">
      <c r="A613" s="110"/>
      <c r="B613" s="64"/>
      <c r="C613" s="64"/>
      <c r="D613" s="64"/>
      <c r="E613" s="64"/>
      <c r="F613" s="64"/>
      <c r="G613" s="64"/>
      <c r="H613" s="92"/>
      <c r="I613" s="204"/>
      <c r="K613" s="254" t="s">
        <v>100</v>
      </c>
      <c r="L613" s="254"/>
      <c r="M613" s="2"/>
    </row>
    <row r="614" spans="1:21" ht="14.4" hidden="1" thickBot="1" x14ac:dyDescent="0.3">
      <c r="A614" s="111" t="s">
        <v>308</v>
      </c>
      <c r="B614" s="143" t="s">
        <v>254</v>
      </c>
      <c r="C614" s="144"/>
      <c r="D614" s="144"/>
      <c r="E614" s="144"/>
      <c r="F614" s="144"/>
      <c r="G614" s="144"/>
      <c r="H614" s="145"/>
      <c r="J614" s="14"/>
      <c r="K614" s="254" t="s">
        <v>397</v>
      </c>
      <c r="L614" s="254"/>
      <c r="M614" s="2"/>
      <c r="N614" s="14"/>
      <c r="O614" s="14"/>
      <c r="R614" s="14"/>
      <c r="S614" s="14"/>
      <c r="T614" s="14"/>
      <c r="U614" s="14"/>
    </row>
    <row r="615" spans="1:21" s="14" customFormat="1" ht="13.5" hidden="1" customHeight="1" x14ac:dyDescent="0.25">
      <c r="A615" s="107" t="s">
        <v>92</v>
      </c>
      <c r="B615" s="64" t="s">
        <v>447</v>
      </c>
      <c r="C615" s="64"/>
      <c r="D615" s="64"/>
      <c r="E615" s="64"/>
      <c r="F615" s="64"/>
      <c r="G615" s="64"/>
      <c r="H615" s="92"/>
      <c r="I615" s="204"/>
      <c r="J615" s="7"/>
      <c r="K615" s="254" t="s">
        <v>100</v>
      </c>
      <c r="L615" s="254"/>
      <c r="M615" s="2"/>
    </row>
    <row r="616" spans="1:21" s="14" customFormat="1" ht="28.2" hidden="1" x14ac:dyDescent="0.3">
      <c r="A616" s="107"/>
      <c r="B616" s="44" t="str">
        <f>CONCATENATE($O$2&amp;": "&amp;VLOOKUP($B615,$N$3:$U$23,2,0))</f>
        <v>Font: Arial</v>
      </c>
      <c r="C616" s="44" t="str">
        <f>CONCATENATE($P$2&amp;": "&amp;VLOOKUP($B615,$N$3:$U$23,3,0))</f>
        <v>T-face: Normal</v>
      </c>
      <c r="D616" s="44" t="str">
        <f>CONCATENATE($Q$2&amp;": "&amp;VLOOKUP($B615,$N$3:$U$23,4,0))</f>
        <v>Font size: 11</v>
      </c>
      <c r="E616" s="44" t="str">
        <f>CONCATENATE($R$2&amp;": "&amp;VLOOKUP($B615,$N$3:$U$23,5,0))</f>
        <v>Row height: 53.25</v>
      </c>
      <c r="F616" s="44" t="str">
        <f>CONCATENATE($S$2&amp;": "&amp;VLOOKUP($B615,$N$3:$U$23,6,0))</f>
        <v>Text col: Black</v>
      </c>
      <c r="G616" s="44" t="str">
        <f>CONCATENATE($T$2&amp;": "&amp;VLOOKUP($B615,$N$3:$U$23,7,0))</f>
        <v>BG col: White</v>
      </c>
      <c r="H616" s="131" t="str">
        <f>CONCATENATE($U$2&amp;": "&amp;VLOOKUP($B615,$N$3:$U$23,8,0))</f>
        <v>Just: Left</v>
      </c>
      <c r="I616" s="204"/>
      <c r="K616" s="254" t="s">
        <v>100</v>
      </c>
      <c r="L616" s="254"/>
      <c r="M616" s="2"/>
      <c r="T616"/>
      <c r="U616"/>
    </row>
    <row r="617" spans="1:21" s="63" customFormat="1" ht="29.25" hidden="1" customHeight="1" x14ac:dyDescent="0.25">
      <c r="A617" s="109" t="s">
        <v>356</v>
      </c>
      <c r="B617" s="358" t="s">
        <v>357</v>
      </c>
      <c r="C617" s="358"/>
      <c r="D617" s="358"/>
      <c r="E617" s="358"/>
      <c r="F617" s="358"/>
      <c r="G617" s="358"/>
      <c r="H617" s="131"/>
      <c r="I617" s="206"/>
      <c r="J617" s="14"/>
      <c r="K617" s="254" t="s">
        <v>397</v>
      </c>
      <c r="L617" s="254"/>
      <c r="M617" s="2"/>
      <c r="N617" s="54"/>
      <c r="O617" s="65"/>
      <c r="P617" s="65"/>
      <c r="Q617" s="65"/>
      <c r="R617" s="65"/>
      <c r="S617" s="54"/>
      <c r="T617" s="14"/>
      <c r="U617" s="14"/>
    </row>
    <row r="618" spans="1:21" s="14" customFormat="1" ht="30" hidden="1" customHeight="1" x14ac:dyDescent="0.25">
      <c r="A618" s="107" t="s">
        <v>93</v>
      </c>
      <c r="B618" s="358" t="s">
        <v>442</v>
      </c>
      <c r="C618" s="358"/>
      <c r="D618" s="358"/>
      <c r="E618" s="358"/>
      <c r="F618" s="358"/>
      <c r="G618" s="358"/>
      <c r="H618" s="92"/>
      <c r="I618" s="204"/>
      <c r="J618" s="63"/>
      <c r="K618" s="254" t="s">
        <v>100</v>
      </c>
      <c r="L618" s="254"/>
      <c r="M618" s="2"/>
    </row>
    <row r="619" spans="1:21" s="14" customFormat="1" ht="45" hidden="1" customHeight="1" x14ac:dyDescent="0.25">
      <c r="A619" s="106" t="s">
        <v>213</v>
      </c>
      <c r="B619" s="366" t="str">
        <f>CONCATENATE(' Reference module'!$B$618,IF('Project pool deduction'!$B$28="No"," *",""),"
• Note: This sets the deduction rate for ongoing projects.")</f>
        <v>Does the project pool contain only project amounts incurred on or after 10 May 2006, and the project started to operate on or after that date?
• Note: This sets the deduction rate for ongoing projects.</v>
      </c>
      <c r="C619" s="366"/>
      <c r="D619" s="366"/>
      <c r="E619" s="366"/>
      <c r="F619" s="366"/>
      <c r="G619" s="366"/>
      <c r="H619" s="92"/>
      <c r="I619" s="204"/>
      <c r="K619" s="254" t="s">
        <v>397</v>
      </c>
      <c r="L619" s="254"/>
      <c r="M619" s="2"/>
      <c r="T619" s="7"/>
      <c r="U619" s="7"/>
    </row>
    <row r="620" spans="1:21" s="14" customFormat="1" hidden="1" x14ac:dyDescent="0.25">
      <c r="A620" s="107" t="s">
        <v>94</v>
      </c>
      <c r="B620" s="64"/>
      <c r="C620" s="64"/>
      <c r="D620" s="64"/>
      <c r="E620" s="64"/>
      <c r="F620" s="64"/>
      <c r="G620" s="64"/>
      <c r="H620" s="92"/>
      <c r="I620" s="204"/>
      <c r="K620" s="254" t="s">
        <v>100</v>
      </c>
      <c r="L620" s="254"/>
      <c r="M620" s="2"/>
      <c r="N620" s="7"/>
      <c r="O620" s="7"/>
      <c r="R620" s="7"/>
      <c r="S620" s="7"/>
    </row>
    <row r="621" spans="1:21" s="14" customFormat="1" hidden="1" x14ac:dyDescent="0.25">
      <c r="A621" s="108" t="s">
        <v>96</v>
      </c>
      <c r="B621" s="64" t="s">
        <v>193</v>
      </c>
      <c r="C621" s="64"/>
      <c r="D621" s="64"/>
      <c r="E621" s="64"/>
      <c r="F621" s="64"/>
      <c r="G621" s="64"/>
      <c r="H621" s="92"/>
      <c r="I621" s="204"/>
      <c r="K621" s="254" t="s">
        <v>100</v>
      </c>
      <c r="L621" s="254"/>
      <c r="M621" s="2"/>
    </row>
    <row r="622" spans="1:21" s="14" customFormat="1" hidden="1" x14ac:dyDescent="0.25">
      <c r="A622" s="108" t="s">
        <v>92</v>
      </c>
      <c r="B622" s="347" t="s">
        <v>190</v>
      </c>
      <c r="C622" s="347"/>
      <c r="D622" s="347"/>
      <c r="E622" s="347"/>
      <c r="F622" s="347"/>
      <c r="G622" s="347"/>
      <c r="H622" s="92"/>
      <c r="I622" s="204"/>
      <c r="K622" s="254" t="s">
        <v>100</v>
      </c>
      <c r="L622" s="254"/>
      <c r="M622" s="2"/>
      <c r="T622" s="63"/>
      <c r="U622" s="63"/>
    </row>
    <row r="623" spans="1:21" s="14" customFormat="1" hidden="1" x14ac:dyDescent="0.25">
      <c r="A623" s="108" t="s">
        <v>227</v>
      </c>
      <c r="B623" s="35" t="s">
        <v>100</v>
      </c>
      <c r="C623" s="64"/>
      <c r="D623" s="64"/>
      <c r="E623" s="64"/>
      <c r="F623" s="64"/>
      <c r="G623" s="64"/>
      <c r="H623" s="92"/>
      <c r="I623" s="204"/>
      <c r="K623" s="254" t="s">
        <v>100</v>
      </c>
      <c r="L623" s="254"/>
      <c r="M623" s="2"/>
      <c r="N623" s="63"/>
      <c r="O623" s="63"/>
      <c r="P623" s="63"/>
      <c r="Q623" s="63"/>
      <c r="R623" s="63"/>
      <c r="S623" s="63"/>
    </row>
    <row r="624" spans="1:21" s="14" customFormat="1" ht="15.75" hidden="1" customHeight="1" x14ac:dyDescent="0.25">
      <c r="A624" s="108" t="s">
        <v>228</v>
      </c>
      <c r="B624" s="35" t="s">
        <v>100</v>
      </c>
      <c r="C624" s="64"/>
      <c r="D624" s="64"/>
      <c r="E624" s="64"/>
      <c r="F624" s="64"/>
      <c r="G624" s="64"/>
      <c r="H624" s="92"/>
      <c r="I624" s="204"/>
      <c r="K624" s="254" t="s">
        <v>100</v>
      </c>
      <c r="L624" s="254"/>
      <c r="M624" s="2"/>
    </row>
    <row r="625" spans="1:21" s="14" customFormat="1" ht="15.75" hidden="1" customHeight="1" x14ac:dyDescent="0.25">
      <c r="A625" s="108" t="s">
        <v>229</v>
      </c>
      <c r="B625" s="347" t="s">
        <v>100</v>
      </c>
      <c r="C625" s="347"/>
      <c r="D625" s="347"/>
      <c r="E625" s="347"/>
      <c r="F625" s="347"/>
      <c r="G625" s="347"/>
      <c r="H625" s="92"/>
      <c r="I625" s="204"/>
      <c r="K625" s="254" t="s">
        <v>100</v>
      </c>
      <c r="L625" s="254"/>
      <c r="M625" s="2"/>
    </row>
    <row r="626" spans="1:21" s="14" customFormat="1" ht="15.75" hidden="1" customHeight="1" x14ac:dyDescent="0.25">
      <c r="A626" s="108" t="s">
        <v>230</v>
      </c>
      <c r="B626" s="64" t="s">
        <v>425</v>
      </c>
      <c r="C626" s="64"/>
      <c r="D626" s="64"/>
      <c r="E626" s="64"/>
      <c r="F626" s="64"/>
      <c r="G626" s="64"/>
      <c r="H626" s="92"/>
      <c r="I626" s="204"/>
      <c r="K626" s="254" t="s">
        <v>100</v>
      </c>
      <c r="L626" s="254"/>
      <c r="M626" s="2"/>
    </row>
    <row r="627" spans="1:21" customFormat="1" ht="28.2" hidden="1" x14ac:dyDescent="0.3">
      <c r="A627" s="109" t="s">
        <v>231</v>
      </c>
      <c r="B627" s="64" t="str">
        <f>IF(B615=$N$4,"Yes","No")</f>
        <v>No</v>
      </c>
      <c r="C627" s="64"/>
      <c r="D627" s="64"/>
      <c r="E627" s="64"/>
      <c r="F627" s="64"/>
      <c r="G627" s="64"/>
      <c r="H627" s="133"/>
      <c r="I627" s="203"/>
      <c r="J627" s="14"/>
      <c r="K627" s="254" t="s">
        <v>100</v>
      </c>
      <c r="L627" s="254"/>
      <c r="M627" s="2"/>
      <c r="N627" s="14"/>
      <c r="O627" s="14"/>
      <c r="P627" s="14"/>
      <c r="Q627" s="14"/>
      <c r="R627" s="14"/>
      <c r="S627" s="14"/>
      <c r="T627" s="14"/>
      <c r="U627" s="14"/>
    </row>
    <row r="628" spans="1:21" s="14" customFormat="1" ht="31.5" hidden="1" customHeight="1" x14ac:dyDescent="0.25">
      <c r="A628" s="107" t="s">
        <v>102</v>
      </c>
      <c r="B628" s="347" t="s">
        <v>234</v>
      </c>
      <c r="C628" s="347"/>
      <c r="D628" s="347"/>
      <c r="E628" s="347"/>
      <c r="F628" s="347"/>
      <c r="G628" s="347"/>
      <c r="H628" s="92"/>
      <c r="I628" s="204"/>
      <c r="J628" s="53"/>
      <c r="K628" s="254" t="s">
        <v>397</v>
      </c>
      <c r="L628" s="254"/>
      <c r="M628" s="2"/>
    </row>
    <row r="629" spans="1:21" s="14" customFormat="1" ht="15.75" hidden="1" customHeight="1" thickBot="1" x14ac:dyDescent="0.3">
      <c r="A629" s="110"/>
      <c r="B629" s="64"/>
      <c r="C629" s="64"/>
      <c r="D629" s="64"/>
      <c r="E629" s="64"/>
      <c r="F629" s="64"/>
      <c r="G629" s="64"/>
      <c r="H629" s="92"/>
      <c r="I629" s="204"/>
      <c r="K629" s="254" t="s">
        <v>100</v>
      </c>
      <c r="L629" s="254"/>
      <c r="M629" s="2"/>
    </row>
    <row r="630" spans="1:21" s="14" customFormat="1" ht="15.75" hidden="1" customHeight="1" thickBot="1" x14ac:dyDescent="0.3">
      <c r="A630" s="111" t="s">
        <v>459</v>
      </c>
      <c r="B630" s="143" t="s">
        <v>398</v>
      </c>
      <c r="C630" s="144"/>
      <c r="D630" s="144"/>
      <c r="E630" s="144"/>
      <c r="F630" s="144"/>
      <c r="G630" s="144"/>
      <c r="H630" s="145"/>
      <c r="I630" s="204"/>
      <c r="K630" s="254" t="s">
        <v>100</v>
      </c>
      <c r="L630" s="254"/>
      <c r="M630" s="2"/>
    </row>
    <row r="631" spans="1:21" s="14" customFormat="1" ht="13.5" hidden="1" customHeight="1" x14ac:dyDescent="0.25">
      <c r="A631" s="107" t="s">
        <v>92</v>
      </c>
      <c r="B631" s="64" t="s">
        <v>181</v>
      </c>
      <c r="C631" s="64"/>
      <c r="D631" s="64"/>
      <c r="E631" s="64"/>
      <c r="F631" s="64"/>
      <c r="G631" s="64"/>
      <c r="H631" s="92"/>
      <c r="I631" s="204"/>
      <c r="K631" s="254" t="s">
        <v>100</v>
      </c>
      <c r="L631" s="254"/>
      <c r="M631" s="2"/>
    </row>
    <row r="632" spans="1:21" s="14" customFormat="1" ht="28.2" hidden="1" x14ac:dyDescent="0.3">
      <c r="A632" s="107"/>
      <c r="B632" s="44" t="str">
        <f>CONCATENATE($O$2&amp;": "&amp;VLOOKUP($B631,$N$3:$U$23,2,0))</f>
        <v>Font: Arial</v>
      </c>
      <c r="C632" s="44" t="str">
        <f>CONCATENATE($P$2&amp;": "&amp;VLOOKUP($B631,$N$3:$U$23,3,0))</f>
        <v>T-face: Normal</v>
      </c>
      <c r="D632" s="44" t="str">
        <f>CONCATENATE($Q$2&amp;": "&amp;VLOOKUP($B631,$N$3:$U$23,4,0))</f>
        <v>Font size: 11</v>
      </c>
      <c r="E632" s="44" t="str">
        <f>CONCATENATE($R$2&amp;": "&amp;VLOOKUP($B631,$N$3:$U$23,5,0))</f>
        <v>Row height: Dependant</v>
      </c>
      <c r="F632" s="44" t="str">
        <f>CONCATENATE($S$2&amp;": "&amp;VLOOKUP($B631,$N$3:$U$23,6,0))</f>
        <v>Text col: Black</v>
      </c>
      <c r="G632" s="44" t="str">
        <f>CONCATENATE($T$2&amp;": "&amp;VLOOKUP($B631,$N$3:$U$23,7,0))</f>
        <v>BG col: Sky blue</v>
      </c>
      <c r="H632" s="131" t="str">
        <f>CONCATENATE($U$2&amp;": "&amp;VLOOKUP($B631,$N$3:$U$23,8,0))</f>
        <v>Just: Centre</v>
      </c>
      <c r="I632" s="204"/>
      <c r="K632" s="254" t="s">
        <v>100</v>
      </c>
      <c r="L632" s="254"/>
      <c r="M632" s="2"/>
      <c r="T632"/>
      <c r="U632"/>
    </row>
    <row r="633" spans="1:21" s="63" customFormat="1" ht="29.25" hidden="1" customHeight="1" x14ac:dyDescent="0.25">
      <c r="A633" s="109" t="s">
        <v>356</v>
      </c>
      <c r="B633" s="358" t="s">
        <v>357</v>
      </c>
      <c r="C633" s="358"/>
      <c r="D633" s="358"/>
      <c r="E633" s="358"/>
      <c r="F633" s="358"/>
      <c r="G633" s="358"/>
      <c r="H633" s="131"/>
      <c r="I633" s="206"/>
      <c r="J633" s="14"/>
      <c r="K633" s="254" t="s">
        <v>397</v>
      </c>
      <c r="L633" s="254"/>
      <c r="M633" s="2"/>
      <c r="N633" s="54"/>
      <c r="O633" s="65"/>
      <c r="P633" s="65"/>
      <c r="Q633" s="65"/>
      <c r="R633" s="65"/>
      <c r="S633" s="54"/>
      <c r="T633" s="14"/>
      <c r="U633" s="14"/>
    </row>
    <row r="634" spans="1:21" s="14" customFormat="1" ht="30.75" hidden="1" customHeight="1" x14ac:dyDescent="0.25">
      <c r="A634" s="107" t="s">
        <v>93</v>
      </c>
      <c r="B634" s="347" t="s">
        <v>441</v>
      </c>
      <c r="C634" s="347"/>
      <c r="D634" s="347"/>
      <c r="E634" s="347"/>
      <c r="F634" s="347"/>
      <c r="G634" s="347"/>
      <c r="H634" s="92"/>
      <c r="I634" s="204"/>
      <c r="J634" s="63"/>
      <c r="K634" s="254" t="s">
        <v>397</v>
      </c>
      <c r="L634" s="254"/>
      <c r="M634" s="2"/>
    </row>
    <row r="635" spans="1:21" s="14" customFormat="1" hidden="1" x14ac:dyDescent="0.25">
      <c r="A635" s="107" t="s">
        <v>94</v>
      </c>
      <c r="B635" s="64"/>
      <c r="C635" s="64"/>
      <c r="D635" s="64"/>
      <c r="E635" s="64"/>
      <c r="F635" s="64"/>
      <c r="G635" s="64"/>
      <c r="H635" s="92"/>
      <c r="I635" s="204"/>
      <c r="K635" s="254" t="s">
        <v>100</v>
      </c>
      <c r="L635" s="254"/>
      <c r="M635" s="2"/>
    </row>
    <row r="636" spans="1:21" s="14" customFormat="1" hidden="1" x14ac:dyDescent="0.25">
      <c r="A636" s="108" t="s">
        <v>96</v>
      </c>
      <c r="B636" s="64" t="s">
        <v>185</v>
      </c>
      <c r="C636" s="64"/>
      <c r="D636" s="64"/>
      <c r="E636" s="64"/>
      <c r="F636" s="64"/>
      <c r="G636" s="64"/>
      <c r="H636" s="92"/>
      <c r="I636" s="204"/>
      <c r="K636" s="254" t="s">
        <v>100</v>
      </c>
      <c r="L636" s="254"/>
      <c r="M636" s="2"/>
    </row>
    <row r="637" spans="1:21" s="14" customFormat="1" hidden="1" x14ac:dyDescent="0.25">
      <c r="A637" s="108" t="s">
        <v>92</v>
      </c>
      <c r="B637" s="347" t="s">
        <v>220</v>
      </c>
      <c r="C637" s="347"/>
      <c r="D637" s="347"/>
      <c r="E637" s="347"/>
      <c r="F637" s="347"/>
      <c r="G637" s="347"/>
      <c r="H637" s="92"/>
      <c r="I637" s="204"/>
      <c r="K637" s="254" t="s">
        <v>397</v>
      </c>
      <c r="L637" s="254"/>
      <c r="M637" s="2"/>
    </row>
    <row r="638" spans="1:21" s="14" customFormat="1" hidden="1" x14ac:dyDescent="0.25">
      <c r="A638" s="114" t="s">
        <v>221</v>
      </c>
      <c r="B638" s="73" t="s">
        <v>224</v>
      </c>
      <c r="C638" s="70"/>
      <c r="D638" s="70"/>
      <c r="E638" s="70"/>
      <c r="F638" s="70"/>
      <c r="G638" s="70"/>
      <c r="H638" s="92"/>
      <c r="I638" s="204"/>
      <c r="K638" s="254" t="s">
        <v>397</v>
      </c>
      <c r="L638" s="254"/>
      <c r="M638" s="2"/>
      <c r="T638" s="63"/>
      <c r="U638" s="63"/>
    </row>
    <row r="639" spans="1:21" s="14" customFormat="1" hidden="1" x14ac:dyDescent="0.25">
      <c r="A639" s="359" t="s">
        <v>225</v>
      </c>
      <c r="B639" s="158" t="s">
        <v>222</v>
      </c>
      <c r="C639" s="159" t="s">
        <v>15</v>
      </c>
      <c r="D639" s="158" t="s">
        <v>18</v>
      </c>
      <c r="E639" s="158" t="s">
        <v>19</v>
      </c>
      <c r="F639" s="70"/>
      <c r="G639" s="70"/>
      <c r="H639" s="92"/>
      <c r="I639" s="204"/>
      <c r="K639" s="254" t="s">
        <v>397</v>
      </c>
      <c r="L639" s="254"/>
      <c r="M639" s="2"/>
      <c r="N639" s="63"/>
      <c r="O639" s="63"/>
      <c r="P639" s="63"/>
      <c r="Q639" s="63"/>
      <c r="R639" s="63"/>
      <c r="S639" s="63"/>
    </row>
    <row r="640" spans="1:21" s="14" customFormat="1" hidden="1" x14ac:dyDescent="0.25">
      <c r="A640" s="359"/>
      <c r="B640" s="74">
        <f ca="1">COUNTA(OFFSET($C$639,1,MATCH('Project pool deduction'!B28,$C$639:$E$639,0)-1,3))</f>
        <v>1</v>
      </c>
      <c r="C640" s="75" t="s">
        <v>15</v>
      </c>
      <c r="D640" s="75" t="s">
        <v>15</v>
      </c>
      <c r="E640" s="75" t="s">
        <v>15</v>
      </c>
      <c r="F640" s="70"/>
      <c r="G640" s="70"/>
      <c r="H640" s="92"/>
      <c r="I640" s="204"/>
      <c r="K640" s="254" t="s">
        <v>397</v>
      </c>
      <c r="L640" s="254"/>
      <c r="M640" s="2"/>
    </row>
    <row r="641" spans="1:21" s="14" customFormat="1" hidden="1" x14ac:dyDescent="0.25">
      <c r="A641" s="359"/>
      <c r="B641" s="71"/>
      <c r="C641" s="74"/>
      <c r="D641" s="74"/>
      <c r="E641" s="74" t="s">
        <v>18</v>
      </c>
      <c r="F641" s="70"/>
      <c r="G641" s="70"/>
      <c r="H641" s="92"/>
      <c r="I641" s="204"/>
      <c r="K641" s="254" t="s">
        <v>397</v>
      </c>
      <c r="L641" s="254"/>
      <c r="M641" s="2"/>
    </row>
    <row r="642" spans="1:21" s="14" customFormat="1" ht="50.25" hidden="1" customHeight="1" x14ac:dyDescent="0.25">
      <c r="A642" s="359"/>
      <c r="B642" s="71"/>
      <c r="C642" s="74"/>
      <c r="D642" s="74"/>
      <c r="E642" s="74" t="s">
        <v>19</v>
      </c>
      <c r="F642" s="70"/>
      <c r="G642" s="70"/>
      <c r="H642" s="92"/>
      <c r="I642" s="204"/>
      <c r="K642" s="254" t="s">
        <v>397</v>
      </c>
      <c r="L642" s="254"/>
      <c r="M642" s="2"/>
    </row>
    <row r="643" spans="1:21" ht="15" hidden="1" customHeight="1" x14ac:dyDescent="0.25">
      <c r="A643" s="359" t="s">
        <v>223</v>
      </c>
      <c r="B643" s="160" t="s">
        <v>90</v>
      </c>
      <c r="C643" s="160" t="s">
        <v>11</v>
      </c>
      <c r="D643" s="142"/>
      <c r="E643" s="142"/>
      <c r="F643" s="64"/>
      <c r="G643" s="64"/>
      <c r="H643" s="92"/>
      <c r="J643" s="14"/>
      <c r="K643" s="254" t="s">
        <v>397</v>
      </c>
      <c r="L643" s="254"/>
      <c r="M643" s="2"/>
      <c r="N643" s="14"/>
      <c r="O643" s="14"/>
      <c r="R643" s="14"/>
      <c r="S643" s="14"/>
      <c r="T643" s="14"/>
      <c r="U643" s="14"/>
    </row>
    <row r="644" spans="1:21" ht="15" hidden="1" customHeight="1" x14ac:dyDescent="0.25">
      <c r="A644" s="359"/>
      <c r="B644" s="71" t="s">
        <v>18</v>
      </c>
      <c r="C644" s="262">
        <v>2</v>
      </c>
      <c r="D644" s="71" t="s">
        <v>475</v>
      </c>
      <c r="E644" s="71"/>
      <c r="F644" s="64"/>
      <c r="G644" s="64"/>
      <c r="H644" s="92"/>
      <c r="I644" s="206"/>
      <c r="K644" s="254" t="s">
        <v>397</v>
      </c>
      <c r="L644" s="254"/>
      <c r="M644" s="2"/>
      <c r="N644" s="14"/>
      <c r="O644" s="14"/>
      <c r="R644" s="14"/>
      <c r="S644" s="14"/>
      <c r="T644" s="14"/>
      <c r="U644" s="14"/>
    </row>
    <row r="645" spans="1:21" ht="15" hidden="1" customHeight="1" x14ac:dyDescent="0.25">
      <c r="A645" s="359"/>
      <c r="B645" s="71" t="s">
        <v>19</v>
      </c>
      <c r="C645" s="262">
        <v>1.5</v>
      </c>
      <c r="D645" s="71" t="s">
        <v>476</v>
      </c>
      <c r="E645" s="71"/>
      <c r="F645" s="64"/>
      <c r="G645" s="64"/>
      <c r="H645" s="92"/>
      <c r="J645" s="5"/>
      <c r="K645" s="254" t="s">
        <v>397</v>
      </c>
      <c r="L645" s="254"/>
      <c r="M645" s="2"/>
      <c r="N645" s="14"/>
      <c r="O645" s="14"/>
      <c r="R645" s="14"/>
      <c r="S645" s="14"/>
      <c r="T645" s="14"/>
      <c r="U645" s="14"/>
    </row>
    <row r="646" spans="1:21" s="14" customFormat="1" hidden="1" x14ac:dyDescent="0.25">
      <c r="A646" s="108" t="s">
        <v>227</v>
      </c>
      <c r="B646" s="64" t="s">
        <v>219</v>
      </c>
      <c r="C646" s="64"/>
      <c r="D646" s="64"/>
      <c r="E646" s="64"/>
      <c r="F646" s="64"/>
      <c r="G646" s="64"/>
      <c r="H646" s="92"/>
      <c r="I646" s="204"/>
      <c r="J646" s="7"/>
      <c r="K646" s="254" t="s">
        <v>100</v>
      </c>
      <c r="L646" s="254"/>
      <c r="M646" s="2"/>
    </row>
    <row r="647" spans="1:21" s="14" customFormat="1" ht="15.75" hidden="1" customHeight="1" x14ac:dyDescent="0.25">
      <c r="A647" s="108" t="s">
        <v>228</v>
      </c>
      <c r="B647" s="64" t="s">
        <v>219</v>
      </c>
      <c r="C647" s="64"/>
      <c r="D647" s="64"/>
      <c r="E647" s="64"/>
      <c r="F647" s="64"/>
      <c r="G647" s="64"/>
      <c r="H647" s="92"/>
      <c r="I647" s="204"/>
      <c r="K647" s="254" t="s">
        <v>100</v>
      </c>
      <c r="L647" s="254"/>
      <c r="M647" s="2"/>
    </row>
    <row r="648" spans="1:21" s="14" customFormat="1" ht="15.75" hidden="1" customHeight="1" x14ac:dyDescent="0.25">
      <c r="A648" s="108" t="s">
        <v>229</v>
      </c>
      <c r="B648" s="64" t="s">
        <v>100</v>
      </c>
      <c r="C648" s="64"/>
      <c r="D648" s="64"/>
      <c r="E648" s="64"/>
      <c r="F648" s="64"/>
      <c r="G648" s="64"/>
      <c r="H648" s="92"/>
      <c r="I648" s="204"/>
      <c r="K648" s="254" t="s">
        <v>100</v>
      </c>
      <c r="L648" s="254"/>
      <c r="M648" s="2"/>
      <c r="T648" s="7"/>
      <c r="U648" s="7"/>
    </row>
    <row r="649" spans="1:21" s="14" customFormat="1" ht="15.75" hidden="1" customHeight="1" x14ac:dyDescent="0.25">
      <c r="A649" s="108" t="s">
        <v>230</v>
      </c>
      <c r="B649" s="64" t="s">
        <v>426</v>
      </c>
      <c r="C649" s="64"/>
      <c r="D649" s="64"/>
      <c r="E649" s="64"/>
      <c r="F649" s="64"/>
      <c r="G649" s="64"/>
      <c r="H649" s="92"/>
      <c r="I649" s="204"/>
      <c r="K649" s="254" t="s">
        <v>100</v>
      </c>
      <c r="L649" s="254"/>
      <c r="M649" s="2"/>
      <c r="N649" s="7"/>
      <c r="O649" s="7"/>
      <c r="R649" s="7"/>
      <c r="S649" s="7"/>
      <c r="T649" s="7"/>
      <c r="U649" s="7"/>
    </row>
    <row r="650" spans="1:21" customFormat="1" ht="28.2" hidden="1" x14ac:dyDescent="0.3">
      <c r="A650" s="109" t="s">
        <v>231</v>
      </c>
      <c r="B650" s="64" t="str">
        <f>IF(B631=$N$4,"Yes","No")</f>
        <v>Yes</v>
      </c>
      <c r="C650" s="64"/>
      <c r="D650" s="64"/>
      <c r="E650" s="64"/>
      <c r="F650" s="64"/>
      <c r="G650" s="64"/>
      <c r="H650" s="133"/>
      <c r="I650" s="203"/>
      <c r="J650" s="14"/>
      <c r="K650" s="254" t="s">
        <v>100</v>
      </c>
      <c r="L650" s="254"/>
      <c r="M650" s="2"/>
      <c r="N650" s="5"/>
      <c r="O650" s="5"/>
      <c r="P650" s="46"/>
      <c r="Q650" s="46"/>
      <c r="R650" s="5"/>
      <c r="S650" s="7"/>
      <c r="T650" s="7"/>
      <c r="U650" s="7"/>
    </row>
    <row r="651" spans="1:21" s="14" customFormat="1" ht="168.75" hidden="1" customHeight="1" x14ac:dyDescent="0.25">
      <c r="A651" s="107" t="s">
        <v>102</v>
      </c>
      <c r="B651" s="347" t="s">
        <v>226</v>
      </c>
      <c r="C651" s="347"/>
      <c r="D651" s="347"/>
      <c r="E651" s="347"/>
      <c r="F651" s="347"/>
      <c r="G651" s="347"/>
      <c r="H651" s="92"/>
      <c r="I651" s="204"/>
      <c r="J651" s="53"/>
      <c r="K651" s="254" t="s">
        <v>397</v>
      </c>
      <c r="L651" s="254"/>
      <c r="M651" s="2"/>
      <c r="N651" s="7"/>
      <c r="O651" s="7"/>
      <c r="R651" s="7"/>
      <c r="S651" s="7"/>
    </row>
    <row r="652" spans="1:21" ht="14.25" hidden="1" customHeight="1" thickBot="1" x14ac:dyDescent="0.3">
      <c r="A652" s="107"/>
      <c r="B652" s="64"/>
      <c r="C652" s="64"/>
      <c r="D652" s="64"/>
      <c r="E652" s="64"/>
      <c r="F652" s="64"/>
      <c r="G652" s="64"/>
      <c r="H652" s="92"/>
      <c r="J652" s="14"/>
      <c r="K652" s="254" t="s">
        <v>100</v>
      </c>
      <c r="L652" s="254"/>
      <c r="M652" s="2"/>
      <c r="N652" s="14"/>
      <c r="O652" s="14"/>
      <c r="R652" s="14"/>
      <c r="S652" s="14"/>
      <c r="T652" s="14"/>
      <c r="U652" s="14"/>
    </row>
    <row r="653" spans="1:21" s="14" customFormat="1" ht="14.4" hidden="1" thickBot="1" x14ac:dyDescent="0.3">
      <c r="A653" s="111" t="s">
        <v>309</v>
      </c>
      <c r="B653" s="143" t="s">
        <v>255</v>
      </c>
      <c r="C653" s="144"/>
      <c r="D653" s="144"/>
      <c r="E653" s="144"/>
      <c r="F653" s="144"/>
      <c r="G653" s="144"/>
      <c r="H653" s="145"/>
      <c r="I653" s="204"/>
      <c r="J653" s="7"/>
      <c r="K653" s="254" t="s">
        <v>397</v>
      </c>
      <c r="L653" s="254"/>
      <c r="M653" s="2"/>
    </row>
    <row r="654" spans="1:21" s="14" customFormat="1" hidden="1" x14ac:dyDescent="0.25">
      <c r="A654" s="107" t="s">
        <v>92</v>
      </c>
      <c r="B654" s="64" t="s">
        <v>154</v>
      </c>
      <c r="C654" s="64"/>
      <c r="D654" s="64"/>
      <c r="E654" s="64"/>
      <c r="F654" s="64"/>
      <c r="G654" s="64"/>
      <c r="H654" s="92"/>
      <c r="I654" s="204"/>
      <c r="K654" s="254" t="s">
        <v>100</v>
      </c>
      <c r="L654" s="254"/>
      <c r="M654" s="2"/>
    </row>
    <row r="655" spans="1:21" s="63" customFormat="1" ht="14.4" hidden="1" x14ac:dyDescent="0.3">
      <c r="A655" s="106"/>
      <c r="B655" s="44" t="str">
        <f>CONCATENATE($O$2&amp;": "&amp;VLOOKUP($B654,$N$3:$U$23,2,0))</f>
        <v>Font: Arial</v>
      </c>
      <c r="C655" s="44" t="str">
        <f>CONCATENATE($P$2&amp;": "&amp;VLOOKUP($B654,$N$3:$U$23,3,0))</f>
        <v>T-face: Bold</v>
      </c>
      <c r="D655" s="44" t="str">
        <f>CONCATENATE($Q$2&amp;": "&amp;VLOOKUP($B654,$N$3:$U$23,4,0))</f>
        <v>Font size: 14</v>
      </c>
      <c r="E655" s="44" t="str">
        <f>CONCATENATE($R$2&amp;": "&amp;VLOOKUP($B654,$N$3:$U$23,5,0))</f>
        <v>Row height: 31.5</v>
      </c>
      <c r="F655" s="44" t="str">
        <f>CONCATENATE($S$2&amp;": "&amp;VLOOKUP($B654,$N$3:$U$23,6,0))</f>
        <v>Text col: Teal</v>
      </c>
      <c r="G655" s="44" t="str">
        <f>CONCATENATE($T$2&amp;": "&amp;VLOOKUP($B654,$N$3:$U$23,7,0))</f>
        <v>BG col: White</v>
      </c>
      <c r="H655" s="131" t="str">
        <f>CONCATENATE($U$2&amp;": "&amp;VLOOKUP($B654,$N$3:$U$23,8,0))</f>
        <v>Just: Left</v>
      </c>
      <c r="I655" s="206"/>
      <c r="J655" s="14"/>
      <c r="K655" s="254" t="s">
        <v>100</v>
      </c>
      <c r="L655" s="254"/>
      <c r="M655" s="2"/>
      <c r="N655" s="14"/>
      <c r="O655" s="14"/>
      <c r="P655" s="14"/>
      <c r="Q655" s="14"/>
      <c r="R655" s="14"/>
      <c r="S655" s="14"/>
      <c r="T655"/>
      <c r="U655"/>
    </row>
    <row r="656" spans="1:21" s="14" customFormat="1" hidden="1" x14ac:dyDescent="0.25">
      <c r="A656" s="107" t="s">
        <v>93</v>
      </c>
      <c r="B656" s="64" t="s">
        <v>84</v>
      </c>
      <c r="C656" s="64"/>
      <c r="D656" s="64"/>
      <c r="E656" s="64"/>
      <c r="F656" s="64"/>
      <c r="G656" s="64"/>
      <c r="H656" s="92"/>
      <c r="I656" s="204"/>
      <c r="J656" s="63"/>
      <c r="K656" s="254" t="s">
        <v>397</v>
      </c>
      <c r="L656" s="254"/>
      <c r="M656" s="2"/>
      <c r="N656" s="54"/>
      <c r="O656" s="65"/>
      <c r="P656" s="65"/>
      <c r="Q656" s="65"/>
      <c r="R656" s="65"/>
      <c r="S656" s="54"/>
    </row>
    <row r="657" spans="1:21" s="14" customFormat="1" hidden="1" x14ac:dyDescent="0.25">
      <c r="A657" s="107" t="s">
        <v>94</v>
      </c>
      <c r="B657" s="64"/>
      <c r="C657" s="64"/>
      <c r="D657" s="64"/>
      <c r="E657" s="64"/>
      <c r="F657" s="64"/>
      <c r="G657" s="64"/>
      <c r="H657" s="92"/>
      <c r="I657" s="204"/>
      <c r="K657" s="254" t="s">
        <v>100</v>
      </c>
      <c r="L657" s="254"/>
      <c r="M657" s="2"/>
      <c r="T657" s="7"/>
      <c r="U657" s="7"/>
    </row>
    <row r="658" spans="1:21" s="14" customFormat="1" hidden="1" x14ac:dyDescent="0.25">
      <c r="A658" s="108" t="s">
        <v>96</v>
      </c>
      <c r="B658" s="64" t="s">
        <v>110</v>
      </c>
      <c r="C658" s="64"/>
      <c r="D658" s="64"/>
      <c r="E658" s="64"/>
      <c r="F658" s="64"/>
      <c r="G658" s="64"/>
      <c r="H658" s="92"/>
      <c r="I658" s="204"/>
      <c r="K658" s="254" t="s">
        <v>100</v>
      </c>
      <c r="L658" s="254"/>
      <c r="M658" s="2"/>
      <c r="N658" s="7"/>
      <c r="O658" s="7"/>
      <c r="R658" s="7"/>
      <c r="S658" s="7"/>
    </row>
    <row r="659" spans="1:21" s="14" customFormat="1" hidden="1" x14ac:dyDescent="0.25">
      <c r="A659" s="108" t="s">
        <v>92</v>
      </c>
      <c r="B659" s="347" t="s">
        <v>108</v>
      </c>
      <c r="C659" s="347"/>
      <c r="D659" s="347"/>
      <c r="E659" s="347"/>
      <c r="F659" s="347"/>
      <c r="G659" s="347"/>
      <c r="H659" s="92"/>
      <c r="I659" s="204"/>
      <c r="K659" s="254" t="s">
        <v>397</v>
      </c>
      <c r="L659" s="254"/>
      <c r="M659" s="2"/>
    </row>
    <row r="660" spans="1:21" s="14" customFormat="1" hidden="1" x14ac:dyDescent="0.25">
      <c r="A660" s="108" t="s">
        <v>227</v>
      </c>
      <c r="B660" s="64" t="s">
        <v>100</v>
      </c>
      <c r="C660" s="64"/>
      <c r="D660" s="64"/>
      <c r="E660" s="64"/>
      <c r="F660" s="64"/>
      <c r="G660" s="64"/>
      <c r="H660" s="92"/>
      <c r="I660" s="204"/>
      <c r="K660" s="254" t="s">
        <v>100</v>
      </c>
      <c r="L660" s="254"/>
      <c r="M660" s="2"/>
      <c r="T660" s="63"/>
      <c r="U660" s="63"/>
    </row>
    <row r="661" spans="1:21" s="14" customFormat="1" hidden="1" x14ac:dyDescent="0.25">
      <c r="A661" s="108" t="s">
        <v>228</v>
      </c>
      <c r="B661" s="64" t="s">
        <v>100</v>
      </c>
      <c r="C661" s="64"/>
      <c r="D661" s="64"/>
      <c r="E661" s="64"/>
      <c r="F661" s="64"/>
      <c r="G661" s="64"/>
      <c r="H661" s="92"/>
      <c r="I661" s="204"/>
      <c r="K661" s="254" t="s">
        <v>100</v>
      </c>
      <c r="L661" s="254"/>
      <c r="M661" s="2"/>
      <c r="N661" s="63"/>
      <c r="O661" s="63"/>
      <c r="P661" s="63"/>
      <c r="Q661" s="63"/>
      <c r="R661" s="63"/>
      <c r="S661" s="63"/>
    </row>
    <row r="662" spans="1:21" s="14" customFormat="1" hidden="1" x14ac:dyDescent="0.25">
      <c r="A662" s="108" t="s">
        <v>229</v>
      </c>
      <c r="B662" s="64" t="s">
        <v>100</v>
      </c>
      <c r="C662" s="64"/>
      <c r="D662" s="64"/>
      <c r="E662" s="64"/>
      <c r="F662" s="64"/>
      <c r="G662" s="64"/>
      <c r="H662" s="92"/>
      <c r="I662" s="204"/>
      <c r="K662" s="254" t="s">
        <v>100</v>
      </c>
      <c r="L662" s="254"/>
      <c r="M662" s="2"/>
    </row>
    <row r="663" spans="1:21" s="14" customFormat="1" hidden="1" x14ac:dyDescent="0.25">
      <c r="A663" s="108" t="s">
        <v>230</v>
      </c>
      <c r="B663" s="36" t="s">
        <v>100</v>
      </c>
      <c r="C663" s="64"/>
      <c r="D663" s="64"/>
      <c r="E663" s="64"/>
      <c r="F663" s="64"/>
      <c r="G663" s="64"/>
      <c r="H663" s="92"/>
      <c r="I663" s="204"/>
      <c r="K663" s="254" t="s">
        <v>100</v>
      </c>
      <c r="L663" s="254"/>
      <c r="M663" s="2"/>
    </row>
    <row r="664" spans="1:21" customFormat="1" ht="28.2" hidden="1" x14ac:dyDescent="0.3">
      <c r="A664" s="109" t="s">
        <v>231</v>
      </c>
      <c r="B664" s="64" t="str">
        <f>IF(B654=$N$4,"Yes","No")</f>
        <v>No</v>
      </c>
      <c r="C664" s="64"/>
      <c r="D664" s="64"/>
      <c r="E664" s="64"/>
      <c r="F664" s="64"/>
      <c r="G664" s="64"/>
      <c r="H664" s="133"/>
      <c r="I664" s="203"/>
      <c r="J664" s="14"/>
      <c r="K664" s="254" t="s">
        <v>100</v>
      </c>
      <c r="L664" s="254"/>
      <c r="M664" s="2"/>
      <c r="N664" s="14"/>
      <c r="O664" s="14"/>
      <c r="P664" s="14"/>
      <c r="Q664" s="14"/>
      <c r="R664" s="14"/>
      <c r="S664" s="14"/>
      <c r="T664" s="14"/>
      <c r="U664" s="14"/>
    </row>
    <row r="665" spans="1:21" s="14" customFormat="1" hidden="1" x14ac:dyDescent="0.25">
      <c r="A665" s="107" t="s">
        <v>102</v>
      </c>
      <c r="B665" s="347" t="s">
        <v>111</v>
      </c>
      <c r="C665" s="347"/>
      <c r="D665" s="347"/>
      <c r="E665" s="347"/>
      <c r="F665" s="347"/>
      <c r="G665" s="347"/>
      <c r="H665" s="92"/>
      <c r="I665" s="204"/>
      <c r="J665" s="53"/>
      <c r="K665" s="254" t="s">
        <v>100</v>
      </c>
      <c r="L665" s="254"/>
      <c r="M665" s="2"/>
    </row>
    <row r="666" spans="1:21" s="14" customFormat="1" hidden="1" x14ac:dyDescent="0.25">
      <c r="A666" s="110"/>
      <c r="B666" s="64"/>
      <c r="C666" s="64"/>
      <c r="D666" s="64"/>
      <c r="E666" s="64"/>
      <c r="F666" s="64"/>
      <c r="G666" s="64"/>
      <c r="H666" s="92"/>
      <c r="I666" s="204"/>
      <c r="K666" s="254" t="s">
        <v>100</v>
      </c>
      <c r="L666" s="254"/>
      <c r="M666" s="2"/>
    </row>
    <row r="667" spans="1:21" ht="14.4" hidden="1" thickBot="1" x14ac:dyDescent="0.3">
      <c r="A667" s="111" t="s">
        <v>310</v>
      </c>
      <c r="B667" s="143" t="s">
        <v>256</v>
      </c>
      <c r="C667" s="144"/>
      <c r="D667" s="144"/>
      <c r="E667" s="144"/>
      <c r="F667" s="144"/>
      <c r="G667" s="144"/>
      <c r="H667" s="145"/>
      <c r="J667" s="14"/>
      <c r="K667" s="254" t="s">
        <v>397</v>
      </c>
      <c r="L667" s="254"/>
      <c r="M667" s="2"/>
      <c r="N667" s="14"/>
      <c r="O667" s="14"/>
      <c r="R667" s="14"/>
      <c r="S667" s="14"/>
      <c r="T667" s="14"/>
      <c r="U667" s="14"/>
    </row>
    <row r="668" spans="1:21" s="14" customFormat="1" hidden="1" x14ac:dyDescent="0.25">
      <c r="A668" s="107" t="s">
        <v>92</v>
      </c>
      <c r="B668" s="64" t="s">
        <v>175</v>
      </c>
      <c r="C668" s="64"/>
      <c r="D668" s="64"/>
      <c r="E668" s="64"/>
      <c r="F668" s="64"/>
      <c r="G668" s="64"/>
      <c r="H668" s="92"/>
      <c r="I668" s="204"/>
      <c r="J668" s="7"/>
      <c r="K668" s="254" t="s">
        <v>100</v>
      </c>
      <c r="L668" s="254"/>
      <c r="M668" s="2"/>
    </row>
    <row r="669" spans="1:21" s="63" customFormat="1" ht="14.4" hidden="1" x14ac:dyDescent="0.3">
      <c r="A669" s="106"/>
      <c r="B669" s="44" t="str">
        <f>CONCATENATE($O$2&amp;": "&amp;VLOOKUP($B668,$N$3:$U$23,2,0))</f>
        <v>Font: Arial</v>
      </c>
      <c r="C669" s="44" t="str">
        <f>CONCATENATE($P$2&amp;": "&amp;VLOOKUP($B668,$N$3:$U$23,3,0))</f>
        <v>T-face: Normal</v>
      </c>
      <c r="D669" s="44" t="str">
        <f>CONCATENATE($Q$2&amp;": "&amp;VLOOKUP($B668,$N$3:$U$23,4,0))</f>
        <v>Font size: 11</v>
      </c>
      <c r="E669" s="44" t="str">
        <f>CONCATENATE($R$2&amp;": "&amp;VLOOKUP($B668,$N$3:$U$23,5,0))</f>
        <v>Row height: 49.5</v>
      </c>
      <c r="F669" s="44" t="str">
        <f>CONCATENATE($S$2&amp;": "&amp;VLOOKUP($B668,$N$3:$U$23,6,0))</f>
        <v>Text col: Black</v>
      </c>
      <c r="G669" s="44" t="str">
        <f>CONCATENATE($T$2&amp;": "&amp;VLOOKUP($B668,$N$3:$U$23,7,0))</f>
        <v>BG col: White</v>
      </c>
      <c r="H669" s="131" t="str">
        <f>CONCATENATE($U$2&amp;": "&amp;VLOOKUP($B668,$N$3:$U$23,8,0))</f>
        <v>Just: Left</v>
      </c>
      <c r="I669" s="206"/>
      <c r="J669" s="14"/>
      <c r="K669" s="254" t="s">
        <v>100</v>
      </c>
      <c r="L669" s="254"/>
      <c r="M669" s="2"/>
      <c r="N669" s="14"/>
      <c r="O669" s="14"/>
      <c r="P669" s="14"/>
      <c r="Q669" s="14"/>
      <c r="R669" s="14"/>
      <c r="S669" s="14"/>
      <c r="T669"/>
      <c r="U669"/>
    </row>
    <row r="670" spans="1:21" s="14" customFormat="1" hidden="1" x14ac:dyDescent="0.25">
      <c r="A670" s="107" t="s">
        <v>93</v>
      </c>
      <c r="B670" s="64" t="s">
        <v>84</v>
      </c>
      <c r="C670" s="64"/>
      <c r="D670" s="64"/>
      <c r="E670" s="64"/>
      <c r="F670" s="64"/>
      <c r="G670" s="64"/>
      <c r="H670" s="92"/>
      <c r="I670" s="204"/>
      <c r="J670" s="63"/>
      <c r="K670" s="254" t="s">
        <v>397</v>
      </c>
      <c r="L670" s="254"/>
      <c r="M670" s="2"/>
      <c r="N670" s="54"/>
      <c r="O670" s="65"/>
      <c r="P670" s="65"/>
      <c r="Q670" s="65"/>
      <c r="R670" s="65"/>
      <c r="S670" s="54"/>
    </row>
    <row r="671" spans="1:21" s="14" customFormat="1" hidden="1" x14ac:dyDescent="0.25">
      <c r="A671" s="107" t="s">
        <v>94</v>
      </c>
      <c r="B671" s="64"/>
      <c r="C671" s="64"/>
      <c r="D671" s="64"/>
      <c r="E671" s="64"/>
      <c r="F671" s="64"/>
      <c r="G671" s="64"/>
      <c r="H671" s="92"/>
      <c r="I671" s="204"/>
      <c r="K671" s="254" t="s">
        <v>100</v>
      </c>
      <c r="L671" s="254"/>
      <c r="M671" s="2"/>
    </row>
    <row r="672" spans="1:21" s="14" customFormat="1" hidden="1" x14ac:dyDescent="0.25">
      <c r="A672" s="108" t="s">
        <v>96</v>
      </c>
      <c r="B672" s="64" t="s">
        <v>242</v>
      </c>
      <c r="C672" s="64"/>
      <c r="D672" s="64"/>
      <c r="E672" s="64"/>
      <c r="F672" s="64"/>
      <c r="G672" s="64"/>
      <c r="H672" s="92"/>
      <c r="I672" s="204"/>
      <c r="K672" s="254" t="s">
        <v>100</v>
      </c>
      <c r="L672" s="254"/>
      <c r="M672" s="2"/>
      <c r="T672" s="7"/>
      <c r="U672" s="7"/>
    </row>
    <row r="673" spans="1:21" s="14" customFormat="1" hidden="1" x14ac:dyDescent="0.25">
      <c r="A673" s="108" t="s">
        <v>92</v>
      </c>
      <c r="B673" s="347" t="s">
        <v>232</v>
      </c>
      <c r="C673" s="347"/>
      <c r="D673" s="347"/>
      <c r="E673" s="347"/>
      <c r="F673" s="347"/>
      <c r="G673" s="347"/>
      <c r="H673" s="92"/>
      <c r="I673" s="204"/>
      <c r="K673" s="254" t="s">
        <v>100</v>
      </c>
      <c r="L673" s="254"/>
      <c r="M673" s="2"/>
      <c r="N673" s="7"/>
      <c r="O673" s="7"/>
      <c r="R673" s="7"/>
      <c r="S673" s="7"/>
    </row>
    <row r="674" spans="1:21" s="14" customFormat="1" ht="14.25" hidden="1" customHeight="1" x14ac:dyDescent="0.25">
      <c r="A674" s="194" t="s">
        <v>235</v>
      </c>
      <c r="B674" s="368" t="s">
        <v>383</v>
      </c>
      <c r="C674" s="369"/>
      <c r="D674" s="369"/>
      <c r="E674" s="369"/>
      <c r="F674" s="369"/>
      <c r="G674" s="370"/>
      <c r="H674" s="92"/>
      <c r="I674" s="204"/>
      <c r="K674" s="254" t="s">
        <v>397</v>
      </c>
      <c r="L674" s="254"/>
      <c r="M674" s="2"/>
      <c r="T674" s="63"/>
      <c r="U674" s="63"/>
    </row>
    <row r="675" spans="1:21" s="14" customFormat="1" ht="29.25" hidden="1" customHeight="1" x14ac:dyDescent="0.25">
      <c r="A675" s="191" t="s">
        <v>236</v>
      </c>
      <c r="B675" s="371" t="s">
        <v>37</v>
      </c>
      <c r="C675" s="347"/>
      <c r="D675" s="347"/>
      <c r="E675" s="347"/>
      <c r="F675" s="347"/>
      <c r="G675" s="372"/>
      <c r="H675" s="92"/>
      <c r="I675" s="204"/>
      <c r="K675" s="254" t="s">
        <v>397</v>
      </c>
      <c r="L675" s="254"/>
      <c r="M675" s="2"/>
      <c r="N675" s="63"/>
      <c r="O675" s="63"/>
      <c r="P675" s="63"/>
      <c r="Q675" s="63"/>
      <c r="R675" s="63"/>
      <c r="S675" s="63"/>
    </row>
    <row r="676" spans="1:21" s="14" customFormat="1" ht="25.5" hidden="1" customHeight="1" x14ac:dyDescent="0.25">
      <c r="A676" s="191" t="s">
        <v>237</v>
      </c>
      <c r="B676" s="371" t="s">
        <v>38</v>
      </c>
      <c r="C676" s="347"/>
      <c r="D676" s="347"/>
      <c r="E676" s="347"/>
      <c r="F676" s="347"/>
      <c r="G676" s="372"/>
      <c r="H676" s="92"/>
      <c r="I676" s="204"/>
      <c r="K676" s="254" t="s">
        <v>397</v>
      </c>
      <c r="L676" s="254"/>
      <c r="M676" s="2"/>
    </row>
    <row r="677" spans="1:21" s="14" customFormat="1" ht="30" hidden="1" customHeight="1" x14ac:dyDescent="0.25">
      <c r="A677" s="191" t="s">
        <v>238</v>
      </c>
      <c r="B677" s="371" t="s">
        <v>39</v>
      </c>
      <c r="C677" s="347"/>
      <c r="D677" s="347"/>
      <c r="E677" s="347"/>
      <c r="F677" s="347"/>
      <c r="G677" s="372"/>
      <c r="H677" s="92"/>
      <c r="I677" s="204"/>
      <c r="K677" s="254" t="s">
        <v>397</v>
      </c>
      <c r="L677" s="254"/>
      <c r="M677" s="2"/>
    </row>
    <row r="678" spans="1:21" s="14" customFormat="1" ht="18.75" hidden="1" customHeight="1" x14ac:dyDescent="0.25">
      <c r="A678" s="191" t="s">
        <v>239</v>
      </c>
      <c r="B678" s="371" t="s">
        <v>43</v>
      </c>
      <c r="C678" s="347"/>
      <c r="D678" s="347"/>
      <c r="E678" s="347"/>
      <c r="F678" s="347"/>
      <c r="G678" s="372"/>
      <c r="H678" s="92"/>
      <c r="I678" s="204"/>
      <c r="K678" s="254" t="s">
        <v>397</v>
      </c>
      <c r="L678" s="254"/>
      <c r="M678" s="2"/>
    </row>
    <row r="679" spans="1:21" s="14" customFormat="1" ht="34.5" hidden="1" customHeight="1" x14ac:dyDescent="0.25">
      <c r="A679" s="109" t="s">
        <v>240</v>
      </c>
      <c r="B679" s="366" t="str">
        <f>IF(OR('Project pool deduction'!$B$27=' Reference module'!$B$399,('Project pool deduction'!$B$28=' Reference module'!$B$399),'Project pool deduction'!$B$32="",'Project pool deduction'!$B$32=0,'Project pool deduction'!$B$31&lt;=0,AND('Project pool deduction'!$B$28="No",OR('Project pool deduction'!$B$34=' Reference module'!$B$399,'Project pool deduction'!B31&lt;=0,'Project pool deduction'!$B$34="")),AND('Project pool deduction'!$B$28="No",'Project pool deduction'!$B$33=""),AND('Project pool deduction'!B28="No",'Project pool deduction'!B33&lt;=0)),B674,IF(OR(AND('Project pool deduction'!$B$28="Yes",AND('Project pool deduction'!$B$33&lt;&gt;"",'Project pool deduction'!$B$33&lt;&gt;0),OR('Project pool deduction'!$B$34="Yes",'Project pool deduction'!$B$34="No"))),' Reference module'!$B$675,IF(AND('Project pool deduction'!$B$28="Yes",AND('Project pool deduction'!$B$33&lt;&gt;"",'Project pool deduction'!$B$33&lt;&gt;0)),' Reference module'!$B$676,IF(AND('Project pool deduction'!$B$28="Yes",OR('Project pool deduction'!$B$34="Yes",'Project pool deduction'!$B$34="No")),' Reference module'!$B$677,$B$678))))</f>
        <v>Please complete all fields with an * so we can work out your deduction.</v>
      </c>
      <c r="C679" s="366"/>
      <c r="D679" s="366"/>
      <c r="E679" s="366"/>
      <c r="F679" s="366"/>
      <c r="G679" s="367"/>
      <c r="H679" s="92"/>
      <c r="I679" s="204"/>
      <c r="K679" s="254" t="s">
        <v>397</v>
      </c>
      <c r="L679" s="254"/>
      <c r="M679" s="2"/>
    </row>
    <row r="680" spans="1:21" s="14" customFormat="1" ht="28.2" hidden="1" thickBot="1" x14ac:dyDescent="0.3">
      <c r="A680" s="195" t="s">
        <v>389</v>
      </c>
      <c r="B680" s="196" t="str">
        <f>IF(B679=B674,"Not complete","Not applicable")</f>
        <v>Not complete</v>
      </c>
      <c r="C680" s="196"/>
      <c r="D680" s="196"/>
      <c r="E680" s="196"/>
      <c r="F680" s="196"/>
      <c r="G680" s="197"/>
      <c r="H680" s="92"/>
      <c r="I680" s="204"/>
      <c r="K680" s="254" t="s">
        <v>397</v>
      </c>
      <c r="L680" s="254"/>
      <c r="M680" s="2"/>
    </row>
    <row r="681" spans="1:21" s="14" customFormat="1" hidden="1" x14ac:dyDescent="0.25">
      <c r="A681" s="108" t="s">
        <v>227</v>
      </c>
      <c r="B681" s="64" t="s">
        <v>100</v>
      </c>
      <c r="C681" s="64"/>
      <c r="D681" s="64"/>
      <c r="E681" s="64"/>
      <c r="F681" s="64"/>
      <c r="G681" s="64"/>
      <c r="H681" s="92"/>
      <c r="I681" s="204"/>
      <c r="K681" s="254" t="s">
        <v>100</v>
      </c>
      <c r="L681" s="254"/>
      <c r="M681" s="2"/>
    </row>
    <row r="682" spans="1:21" s="14" customFormat="1" hidden="1" x14ac:dyDescent="0.25">
      <c r="A682" s="108" t="s">
        <v>228</v>
      </c>
      <c r="B682" s="64" t="s">
        <v>100</v>
      </c>
      <c r="C682" s="64"/>
      <c r="D682" s="64"/>
      <c r="E682" s="64"/>
      <c r="F682" s="64"/>
      <c r="G682" s="64"/>
      <c r="H682" s="92"/>
      <c r="I682" s="204"/>
      <c r="K682" s="254" t="s">
        <v>100</v>
      </c>
      <c r="L682" s="254"/>
      <c r="M682" s="2"/>
    </row>
    <row r="683" spans="1:21" s="14" customFormat="1" hidden="1" x14ac:dyDescent="0.25">
      <c r="A683" s="108" t="s">
        <v>229</v>
      </c>
      <c r="B683" s="64" t="s">
        <v>100</v>
      </c>
      <c r="C683" s="64"/>
      <c r="D683" s="64"/>
      <c r="E683" s="64"/>
      <c r="F683" s="64"/>
      <c r="G683" s="64"/>
      <c r="H683" s="92"/>
      <c r="I683" s="204"/>
      <c r="K683" s="254" t="s">
        <v>100</v>
      </c>
      <c r="L683" s="254"/>
      <c r="M683" s="2"/>
    </row>
    <row r="684" spans="1:21" s="14" customFormat="1" hidden="1" x14ac:dyDescent="0.25">
      <c r="A684" s="108" t="s">
        <v>230</v>
      </c>
      <c r="B684" s="36" t="s">
        <v>427</v>
      </c>
      <c r="C684" s="64"/>
      <c r="D684" s="64"/>
      <c r="E684" s="64"/>
      <c r="F684" s="64"/>
      <c r="G684" s="64"/>
      <c r="H684" s="92"/>
      <c r="I684" s="204"/>
      <c r="K684" s="254" t="s">
        <v>100</v>
      </c>
      <c r="L684" s="254"/>
      <c r="M684" s="2"/>
    </row>
    <row r="685" spans="1:21" customFormat="1" ht="28.2" hidden="1" x14ac:dyDescent="0.3">
      <c r="A685" s="109" t="s">
        <v>231</v>
      </c>
      <c r="B685" s="64" t="str">
        <f>IF(B668=$N$4,"Yes","No")</f>
        <v>No</v>
      </c>
      <c r="C685" s="64"/>
      <c r="D685" s="64"/>
      <c r="E685" s="64"/>
      <c r="F685" s="64"/>
      <c r="G685" s="64"/>
      <c r="H685" s="133"/>
      <c r="I685" s="203"/>
      <c r="J685" s="14"/>
      <c r="K685" s="254" t="s">
        <v>100</v>
      </c>
      <c r="L685" s="254"/>
      <c r="M685" s="2"/>
      <c r="N685" s="14"/>
      <c r="O685" s="14"/>
      <c r="P685" s="14"/>
      <c r="Q685" s="14"/>
      <c r="R685" s="14"/>
      <c r="S685" s="14"/>
      <c r="T685" s="14"/>
      <c r="U685" s="14"/>
    </row>
    <row r="686" spans="1:21" s="14" customFormat="1" ht="268.5" hidden="1" customHeight="1" x14ac:dyDescent="0.25">
      <c r="A686" s="107" t="s">
        <v>102</v>
      </c>
      <c r="B686" s="347" t="s">
        <v>400</v>
      </c>
      <c r="C686" s="347"/>
      <c r="D686" s="347"/>
      <c r="E686" s="347"/>
      <c r="F686" s="347"/>
      <c r="G686" s="347"/>
      <c r="H686" s="92"/>
      <c r="I686" s="204"/>
      <c r="J686" s="53"/>
      <c r="K686" s="254" t="s">
        <v>397</v>
      </c>
      <c r="L686" s="254"/>
      <c r="M686" s="2"/>
    </row>
    <row r="687" spans="1:21" s="14" customFormat="1" hidden="1" x14ac:dyDescent="0.25">
      <c r="A687" s="110"/>
      <c r="B687" s="64"/>
      <c r="C687" s="64"/>
      <c r="D687" s="64"/>
      <c r="E687" s="64"/>
      <c r="F687" s="64"/>
      <c r="G687" s="64"/>
      <c r="H687" s="92"/>
      <c r="I687" s="204"/>
      <c r="K687" s="254" t="s">
        <v>100</v>
      </c>
      <c r="L687" s="254"/>
      <c r="M687" s="2"/>
    </row>
    <row r="688" spans="1:21" s="14" customFormat="1" ht="14.4" hidden="1" thickBot="1" x14ac:dyDescent="0.3">
      <c r="A688" s="111" t="s">
        <v>311</v>
      </c>
      <c r="B688" s="143" t="s">
        <v>241</v>
      </c>
      <c r="C688" s="144"/>
      <c r="D688" s="144"/>
      <c r="E688" s="144"/>
      <c r="F688" s="144"/>
      <c r="G688" s="144"/>
      <c r="H688" s="145"/>
      <c r="I688" s="204"/>
      <c r="K688" s="254" t="s">
        <v>397</v>
      </c>
      <c r="L688" s="254"/>
      <c r="M688" s="2"/>
    </row>
    <row r="689" spans="1:21" s="14" customFormat="1" hidden="1" x14ac:dyDescent="0.25">
      <c r="A689" s="107" t="s">
        <v>92</v>
      </c>
      <c r="B689" s="64" t="s">
        <v>154</v>
      </c>
      <c r="C689" s="64"/>
      <c r="D689" s="64"/>
      <c r="E689" s="64"/>
      <c r="F689" s="64"/>
      <c r="G689" s="64"/>
      <c r="H689" s="92"/>
      <c r="I689" s="204"/>
      <c r="K689" s="254" t="s">
        <v>100</v>
      </c>
      <c r="L689" s="254"/>
      <c r="M689" s="2"/>
    </row>
    <row r="690" spans="1:21" s="63" customFormat="1" ht="14.4" hidden="1" x14ac:dyDescent="0.3">
      <c r="A690" s="106"/>
      <c r="B690" s="44" t="str">
        <f>CONCATENATE($O$2&amp;": "&amp;VLOOKUP($B689,$N$3:$U$23,2,0))</f>
        <v>Font: Arial</v>
      </c>
      <c r="C690" s="44" t="str">
        <f>CONCATENATE($P$2&amp;": "&amp;VLOOKUP($B689,$N$3:$U$23,3,0))</f>
        <v>T-face: Bold</v>
      </c>
      <c r="D690" s="44" t="str">
        <f>CONCATENATE($Q$2&amp;": "&amp;VLOOKUP($B689,$N$3:$U$23,4,0))</f>
        <v>Font size: 14</v>
      </c>
      <c r="E690" s="44" t="str">
        <f>CONCATENATE($R$2&amp;": "&amp;VLOOKUP($B689,$N$3:$U$23,5,0))</f>
        <v>Row height: 31.5</v>
      </c>
      <c r="F690" s="44" t="str">
        <f>CONCATENATE($S$2&amp;": "&amp;VLOOKUP($B689,$N$3:$U$23,6,0))</f>
        <v>Text col: Teal</v>
      </c>
      <c r="G690" s="44" t="str">
        <f>CONCATENATE($T$2&amp;": "&amp;VLOOKUP($B689,$N$3:$U$23,7,0))</f>
        <v>BG col: White</v>
      </c>
      <c r="H690" s="131" t="str">
        <f>CONCATENATE($U$2&amp;": "&amp;VLOOKUP($B689,$N$3:$U$23,8,0))</f>
        <v>Just: Left</v>
      </c>
      <c r="I690" s="206"/>
      <c r="J690" s="14"/>
      <c r="K690" s="254" t="s">
        <v>100</v>
      </c>
      <c r="L690" s="254"/>
      <c r="M690" s="2"/>
      <c r="N690" s="14"/>
      <c r="O690" s="14"/>
      <c r="P690" s="14"/>
      <c r="Q690" s="14"/>
      <c r="R690" s="14"/>
      <c r="S690" s="14"/>
      <c r="T690"/>
      <c r="U690"/>
    </row>
    <row r="691" spans="1:21" s="14" customFormat="1" hidden="1" x14ac:dyDescent="0.25">
      <c r="A691" s="107" t="s">
        <v>93</v>
      </c>
      <c r="B691" s="64" t="s">
        <v>20</v>
      </c>
      <c r="C691" s="64"/>
      <c r="D691" s="64"/>
      <c r="E691" s="64"/>
      <c r="F691" s="64"/>
      <c r="G691" s="64"/>
      <c r="H691" s="92"/>
      <c r="I691" s="204"/>
      <c r="J691" s="63"/>
      <c r="K691" s="254" t="s">
        <v>397</v>
      </c>
      <c r="L691" s="254"/>
      <c r="M691" s="2"/>
      <c r="N691" s="54"/>
      <c r="O691" s="65"/>
      <c r="P691" s="65"/>
      <c r="Q691" s="65"/>
      <c r="R691" s="65"/>
      <c r="S691" s="54"/>
    </row>
    <row r="692" spans="1:21" s="14" customFormat="1" hidden="1" x14ac:dyDescent="0.25">
      <c r="A692" s="107" t="s">
        <v>94</v>
      </c>
      <c r="B692" s="64"/>
      <c r="C692" s="64"/>
      <c r="D692" s="64"/>
      <c r="E692" s="64"/>
      <c r="F692" s="64"/>
      <c r="G692" s="64"/>
      <c r="H692" s="92"/>
      <c r="I692" s="204"/>
      <c r="K692" s="254" t="s">
        <v>100</v>
      </c>
      <c r="L692" s="254"/>
      <c r="M692" s="2"/>
    </row>
    <row r="693" spans="1:21" s="14" customFormat="1" hidden="1" x14ac:dyDescent="0.25">
      <c r="A693" s="108" t="s">
        <v>96</v>
      </c>
      <c r="B693" s="64" t="s">
        <v>110</v>
      </c>
      <c r="C693" s="64"/>
      <c r="D693" s="64"/>
      <c r="E693" s="64"/>
      <c r="F693" s="64"/>
      <c r="G693" s="64"/>
      <c r="H693" s="92"/>
      <c r="I693" s="204"/>
      <c r="K693" s="254" t="s">
        <v>100</v>
      </c>
      <c r="L693" s="254"/>
      <c r="M693" s="2"/>
    </row>
    <row r="694" spans="1:21" s="14" customFormat="1" hidden="1" x14ac:dyDescent="0.25">
      <c r="A694" s="108" t="s">
        <v>92</v>
      </c>
      <c r="B694" s="347" t="s">
        <v>108</v>
      </c>
      <c r="C694" s="347"/>
      <c r="D694" s="347"/>
      <c r="E694" s="347"/>
      <c r="F694" s="347"/>
      <c r="G694" s="347"/>
      <c r="H694" s="92"/>
      <c r="I694" s="204"/>
      <c r="K694" s="254" t="s">
        <v>100</v>
      </c>
      <c r="L694" s="254"/>
      <c r="M694" s="2"/>
    </row>
    <row r="695" spans="1:21" s="14" customFormat="1" hidden="1" x14ac:dyDescent="0.25">
      <c r="A695" s="108" t="s">
        <v>227</v>
      </c>
      <c r="B695" s="64" t="s">
        <v>100</v>
      </c>
      <c r="C695" s="64"/>
      <c r="D695" s="64"/>
      <c r="E695" s="64"/>
      <c r="F695" s="64"/>
      <c r="G695" s="64"/>
      <c r="H695" s="92"/>
      <c r="I695" s="204"/>
      <c r="K695" s="254" t="s">
        <v>100</v>
      </c>
      <c r="L695" s="254"/>
      <c r="M695" s="2"/>
      <c r="T695" s="63"/>
      <c r="U695" s="63"/>
    </row>
    <row r="696" spans="1:21" s="14" customFormat="1" hidden="1" x14ac:dyDescent="0.25">
      <c r="A696" s="108" t="s">
        <v>228</v>
      </c>
      <c r="B696" s="64" t="s">
        <v>100</v>
      </c>
      <c r="C696" s="64"/>
      <c r="D696" s="64"/>
      <c r="E696" s="64"/>
      <c r="F696" s="64"/>
      <c r="G696" s="64"/>
      <c r="H696" s="92"/>
      <c r="I696" s="204"/>
      <c r="K696" s="254" t="s">
        <v>100</v>
      </c>
      <c r="L696" s="254"/>
      <c r="M696" s="2"/>
      <c r="N696" s="63"/>
      <c r="O696" s="63"/>
      <c r="P696" s="63"/>
      <c r="Q696" s="63"/>
      <c r="R696" s="63"/>
      <c r="S696" s="63"/>
    </row>
    <row r="697" spans="1:21" s="14" customFormat="1" hidden="1" x14ac:dyDescent="0.25">
      <c r="A697" s="108" t="s">
        <v>229</v>
      </c>
      <c r="B697" s="64" t="s">
        <v>100</v>
      </c>
      <c r="C697" s="64"/>
      <c r="D697" s="64"/>
      <c r="E697" s="64"/>
      <c r="F697" s="64"/>
      <c r="G697" s="64"/>
      <c r="H697" s="92"/>
      <c r="I697" s="204"/>
      <c r="K697" s="254" t="s">
        <v>100</v>
      </c>
      <c r="L697" s="254"/>
      <c r="M697" s="2"/>
    </row>
    <row r="698" spans="1:21" s="14" customFormat="1" hidden="1" x14ac:dyDescent="0.25">
      <c r="A698" s="108" t="s">
        <v>230</v>
      </c>
      <c r="B698" s="36" t="s">
        <v>100</v>
      </c>
      <c r="C698" s="64"/>
      <c r="D698" s="64"/>
      <c r="E698" s="64"/>
      <c r="F698" s="64"/>
      <c r="G698" s="64"/>
      <c r="H698" s="92"/>
      <c r="I698" s="204"/>
      <c r="K698" s="254" t="s">
        <v>100</v>
      </c>
      <c r="L698" s="254"/>
      <c r="M698" s="2"/>
    </row>
    <row r="699" spans="1:21" customFormat="1" ht="28.2" hidden="1" x14ac:dyDescent="0.3">
      <c r="A699" s="109" t="s">
        <v>231</v>
      </c>
      <c r="B699" s="64" t="str">
        <f>IF(B689=$N$4,"Yes","No")</f>
        <v>No</v>
      </c>
      <c r="C699" s="64"/>
      <c r="D699" s="64"/>
      <c r="E699" s="64"/>
      <c r="F699" s="64"/>
      <c r="G699" s="64"/>
      <c r="H699" s="133"/>
      <c r="I699" s="203"/>
      <c r="J699" s="14"/>
      <c r="K699" s="254" t="s">
        <v>100</v>
      </c>
      <c r="L699" s="254"/>
      <c r="M699" s="2"/>
      <c r="N699" s="14"/>
      <c r="O699" s="14"/>
      <c r="P699" s="14"/>
      <c r="Q699" s="14"/>
      <c r="R699" s="14"/>
      <c r="S699" s="14"/>
      <c r="T699" s="14"/>
      <c r="U699" s="14"/>
    </row>
    <row r="700" spans="1:21" s="14" customFormat="1" hidden="1" x14ac:dyDescent="0.25">
      <c r="A700" s="107" t="s">
        <v>102</v>
      </c>
      <c r="B700" s="347" t="s">
        <v>111</v>
      </c>
      <c r="C700" s="347"/>
      <c r="D700" s="347"/>
      <c r="E700" s="347"/>
      <c r="F700" s="347"/>
      <c r="G700" s="347"/>
      <c r="H700" s="92"/>
      <c r="I700" s="204"/>
      <c r="J700" s="53"/>
      <c r="K700" s="254" t="s">
        <v>100</v>
      </c>
      <c r="L700" s="254"/>
      <c r="M700" s="2"/>
    </row>
    <row r="701" spans="1:21" s="14" customFormat="1" hidden="1" x14ac:dyDescent="0.25">
      <c r="A701" s="110"/>
      <c r="B701" s="64"/>
      <c r="C701" s="64"/>
      <c r="D701" s="64"/>
      <c r="E701" s="64"/>
      <c r="F701" s="64"/>
      <c r="G701" s="64"/>
      <c r="H701" s="92"/>
      <c r="I701" s="204"/>
      <c r="K701" s="254" t="s">
        <v>100</v>
      </c>
      <c r="L701" s="254"/>
      <c r="M701" s="2"/>
    </row>
    <row r="702" spans="1:21" s="14" customFormat="1" ht="14.4" hidden="1" thickBot="1" x14ac:dyDescent="0.3">
      <c r="A702" s="111" t="s">
        <v>313</v>
      </c>
      <c r="B702" s="143" t="s">
        <v>246</v>
      </c>
      <c r="C702" s="144"/>
      <c r="D702" s="144"/>
      <c r="E702" s="144"/>
      <c r="F702" s="144"/>
      <c r="G702" s="144"/>
      <c r="H702" s="145"/>
      <c r="I702" s="204"/>
      <c r="K702" s="254" t="s">
        <v>100</v>
      </c>
      <c r="L702" s="254"/>
      <c r="M702" s="2"/>
    </row>
    <row r="703" spans="1:21" s="14" customFormat="1" hidden="1" x14ac:dyDescent="0.25">
      <c r="A703" s="107" t="s">
        <v>92</v>
      </c>
      <c r="B703" s="64" t="s">
        <v>474</v>
      </c>
      <c r="C703" s="64"/>
      <c r="D703" s="64"/>
      <c r="E703" s="64"/>
      <c r="F703" s="64"/>
      <c r="G703" s="64"/>
      <c r="H703" s="92"/>
      <c r="I703" s="204"/>
      <c r="K703" s="254" t="s">
        <v>100</v>
      </c>
      <c r="L703" s="254"/>
      <c r="M703" s="2"/>
    </row>
    <row r="704" spans="1:21" s="63" customFormat="1" ht="14.4" hidden="1" x14ac:dyDescent="0.3">
      <c r="A704" s="106"/>
      <c r="B704" s="44" t="str">
        <f>CONCATENATE($O$2&amp;": "&amp;VLOOKUP($B703,$N$3:$U$23,2,0))</f>
        <v>Font: Arial</v>
      </c>
      <c r="C704" s="44" t="str">
        <f>CONCATENATE($P$2&amp;": "&amp;VLOOKUP($B703,$N$3:$U$23,3,0))</f>
        <v>T-face: Normal</v>
      </c>
      <c r="D704" s="44" t="str">
        <f>CONCATENATE($Q$2&amp;": "&amp;VLOOKUP($B703,$N$3:$U$23,4,0))</f>
        <v>Font size: 11</v>
      </c>
      <c r="E704" s="44" t="str">
        <f>CONCATENATE($R$2&amp;": "&amp;VLOOKUP($B703,$N$3:$U$23,5,0))</f>
        <v>Row height: 66</v>
      </c>
      <c r="F704" s="44" t="str">
        <f>CONCATENATE($S$2&amp;": "&amp;VLOOKUP($B703,$N$3:$U$23,6,0))</f>
        <v>Text col: Black</v>
      </c>
      <c r="G704" s="44" t="str">
        <f>CONCATENATE($T$2&amp;": "&amp;VLOOKUP($B703,$N$3:$U$23,7,0))</f>
        <v>BG col: White</v>
      </c>
      <c r="H704" s="131" t="str">
        <f>CONCATENATE($U$2&amp;": "&amp;VLOOKUP($B703,$N$3:$U$23,8,0))</f>
        <v>Just: Left</v>
      </c>
      <c r="I704" s="206"/>
      <c r="J704" s="14"/>
      <c r="K704" s="254" t="s">
        <v>100</v>
      </c>
      <c r="L704" s="254"/>
      <c r="M704" s="2"/>
      <c r="N704" s="14"/>
      <c r="O704" s="14"/>
      <c r="P704" s="14"/>
      <c r="Q704" s="14"/>
      <c r="R704" s="14"/>
      <c r="S704" s="14"/>
      <c r="T704"/>
      <c r="U704"/>
    </row>
    <row r="705" spans="1:21" s="14" customFormat="1" hidden="1" x14ac:dyDescent="0.25">
      <c r="A705" s="107" t="s">
        <v>93</v>
      </c>
      <c r="B705" s="64" t="s">
        <v>84</v>
      </c>
      <c r="C705" s="64"/>
      <c r="D705" s="64"/>
      <c r="E705" s="64"/>
      <c r="F705" s="64"/>
      <c r="G705" s="64"/>
      <c r="H705" s="92"/>
      <c r="I705" s="204"/>
      <c r="J705" s="63"/>
      <c r="K705" s="254" t="s">
        <v>100</v>
      </c>
      <c r="L705" s="254"/>
      <c r="M705" s="2"/>
      <c r="N705" s="54"/>
      <c r="O705" s="65"/>
      <c r="P705" s="65"/>
      <c r="Q705" s="65"/>
      <c r="R705" s="65"/>
      <c r="S705" s="54"/>
    </row>
    <row r="706" spans="1:21" s="14" customFormat="1" hidden="1" x14ac:dyDescent="0.25">
      <c r="A706" s="107" t="s">
        <v>94</v>
      </c>
      <c r="B706" s="64"/>
      <c r="C706" s="64"/>
      <c r="D706" s="64"/>
      <c r="E706" s="64"/>
      <c r="F706" s="64"/>
      <c r="G706" s="64"/>
      <c r="H706" s="92"/>
      <c r="I706" s="204"/>
      <c r="K706" s="254" t="s">
        <v>100</v>
      </c>
      <c r="L706" s="254"/>
      <c r="M706" s="2"/>
    </row>
    <row r="707" spans="1:21" s="14" customFormat="1" hidden="1" x14ac:dyDescent="0.25">
      <c r="A707" s="108" t="s">
        <v>96</v>
      </c>
      <c r="B707" s="64" t="s">
        <v>243</v>
      </c>
      <c r="C707" s="64"/>
      <c r="D707" s="64"/>
      <c r="E707" s="64"/>
      <c r="F707" s="64"/>
      <c r="G707" s="64"/>
      <c r="H707" s="92"/>
      <c r="I707" s="204"/>
      <c r="K707" s="254" t="s">
        <v>100</v>
      </c>
      <c r="L707" s="254"/>
      <c r="M707" s="2"/>
    </row>
    <row r="708" spans="1:21" s="14" customFormat="1" hidden="1" x14ac:dyDescent="0.25">
      <c r="A708" s="108" t="s">
        <v>92</v>
      </c>
      <c r="B708" s="347" t="s">
        <v>232</v>
      </c>
      <c r="C708" s="347"/>
      <c r="D708" s="347"/>
      <c r="E708" s="347"/>
      <c r="F708" s="347"/>
      <c r="G708" s="347"/>
      <c r="H708" s="92"/>
      <c r="I708" s="204"/>
      <c r="K708" s="254" t="s">
        <v>397</v>
      </c>
      <c r="L708" s="254"/>
      <c r="M708" s="2"/>
    </row>
    <row r="709" spans="1:21" ht="30" hidden="1" customHeight="1" x14ac:dyDescent="0.25">
      <c r="A709" s="189" t="s">
        <v>362</v>
      </c>
      <c r="B709" s="368" t="s">
        <v>384</v>
      </c>
      <c r="C709" s="369"/>
      <c r="D709" s="369"/>
      <c r="E709" s="369"/>
      <c r="F709" s="369"/>
      <c r="G709" s="370"/>
      <c r="H709" s="92"/>
      <c r="J709" s="14"/>
      <c r="K709" s="254" t="s">
        <v>397</v>
      </c>
      <c r="L709" s="254"/>
      <c r="M709" s="2"/>
      <c r="N709" s="14"/>
      <c r="O709" s="14"/>
      <c r="R709" s="14"/>
      <c r="S709" s="14"/>
      <c r="T709" s="63"/>
      <c r="U709" s="63"/>
    </row>
    <row r="710" spans="1:21" s="14" customFormat="1" ht="138" hidden="1" x14ac:dyDescent="0.25">
      <c r="A710" s="117" t="s">
        <v>366</v>
      </c>
      <c r="B710" s="363" t="str">
        <f>IF('Project pool deduction'!$B$28=$B$399,$B$711,IF('Project pool deduction'!$B$28="Yes",' Reference module'!$B$713,IF(AND('Project pool deduction'!$B$28="No",$B$880&gt;0),' Reference module'!$B$711,IF(AND('Project pool deduction'!$B$28="No",$B$880&lt;=0),' Reference module'!$B$712))))</f>
        <v>Your YYYY-CY project pool deduction is $0.00.</v>
      </c>
      <c r="C710" s="364"/>
      <c r="D710" s="364"/>
      <c r="E710" s="364"/>
      <c r="F710" s="364"/>
      <c r="G710" s="365"/>
      <c r="H710" s="92"/>
      <c r="I710" s="204"/>
      <c r="K710" s="254" t="s">
        <v>397</v>
      </c>
      <c r="L710" s="254"/>
      <c r="M710" s="2"/>
      <c r="N710" s="63"/>
      <c r="O710" s="63"/>
      <c r="P710" s="63"/>
      <c r="Q710" s="63"/>
      <c r="R710" s="63"/>
      <c r="S710" s="63"/>
    </row>
    <row r="711" spans="1:21" s="14" customFormat="1" ht="69.75" hidden="1" customHeight="1" x14ac:dyDescent="0.3">
      <c r="A711" s="190" t="s">
        <v>365</v>
      </c>
      <c r="B711" s="344" t="str">
        <f>CONCATENATE("Your "&amp;B866&amp;" project pool deduction is $"&amp;TEXT(' Reference module'!$B$877,"#,##0.00")&amp;".")</f>
        <v>Your YYYY-CY project pool deduction is $0.00.</v>
      </c>
      <c r="C711" s="345"/>
      <c r="D711" s="345"/>
      <c r="E711" s="345"/>
      <c r="F711" s="345"/>
      <c r="G711" s="346"/>
      <c r="H711" s="92"/>
      <c r="I711" s="204"/>
      <c r="K711" s="254" t="s">
        <v>397</v>
      </c>
      <c r="L711" s="254"/>
      <c r="M711" s="2"/>
    </row>
    <row r="712" spans="1:21" s="14" customFormat="1" ht="57.6" hidden="1" x14ac:dyDescent="0.3">
      <c r="A712" s="190" t="s">
        <v>364</v>
      </c>
      <c r="B712" s="344" t="str">
        <f>CONCATENATE("Your "&amp;$B$866&amp;" project pool deduction is $"&amp;TEXT(' Reference module'!$B$877,"#,##0.00")&amp;".")</f>
        <v>Your YYYY-CY project pool deduction is $0.00.</v>
      </c>
      <c r="C712" s="345"/>
      <c r="D712" s="345"/>
      <c r="E712" s="345"/>
      <c r="F712" s="345"/>
      <c r="G712" s="346"/>
      <c r="H712" s="92"/>
      <c r="I712" s="204"/>
      <c r="K712" s="254" t="s">
        <v>397</v>
      </c>
      <c r="L712" s="254"/>
      <c r="M712" s="2"/>
    </row>
    <row r="713" spans="1:21" s="14" customFormat="1" ht="67.5" hidden="1" customHeight="1" x14ac:dyDescent="0.3">
      <c r="A713" s="190" t="s">
        <v>363</v>
      </c>
      <c r="B713" s="344" t="str">
        <f>CONCATENATE("Your "&amp;$B$866&amp;" project pool deduction is $"&amp;TEXT(' Reference module'!$B$877,"#,##0.00")&amp;".
Any amount you received for the abandonment, sale or other disposal is assessable income. This must be shown at Other income.")</f>
        <v>Your YYYY-CY project pool deduction is $0.00.
Any amount you received for the abandonment, sale or other disposal is assessable income. This must be shown at Other income.</v>
      </c>
      <c r="C713" s="345"/>
      <c r="D713" s="345"/>
      <c r="E713" s="345"/>
      <c r="F713" s="345"/>
      <c r="G713" s="346"/>
      <c r="H713" s="92"/>
      <c r="I713" s="204"/>
      <c r="K713" s="254" t="s">
        <v>397</v>
      </c>
      <c r="L713" s="254"/>
      <c r="M713" s="2"/>
    </row>
    <row r="714" spans="1:21" s="14" customFormat="1" ht="55.8" hidden="1" thickBot="1" x14ac:dyDescent="0.3">
      <c r="A714" s="213" t="s">
        <v>399</v>
      </c>
      <c r="B714" s="355" t="str">
        <f>IF($B$680="Not complete",$B$709,' Reference module'!$B$710)</f>
        <v>A project pool deduction can't be calculated - see Guidance on field entries above.</v>
      </c>
      <c r="C714" s="356"/>
      <c r="D714" s="356"/>
      <c r="E714" s="356"/>
      <c r="F714" s="356"/>
      <c r="G714" s="357"/>
      <c r="H714" s="92"/>
      <c r="I714" s="204"/>
      <c r="K714" s="254" t="s">
        <v>397</v>
      </c>
      <c r="L714" s="254"/>
      <c r="M714" s="2"/>
      <c r="T714" s="7"/>
      <c r="U714" s="7"/>
    </row>
    <row r="715" spans="1:21" s="14" customFormat="1" hidden="1" x14ac:dyDescent="0.25">
      <c r="A715" s="108" t="s">
        <v>227</v>
      </c>
      <c r="B715" s="64" t="s">
        <v>100</v>
      </c>
      <c r="C715" s="64"/>
      <c r="D715" s="64"/>
      <c r="E715" s="64"/>
      <c r="F715" s="64"/>
      <c r="G715" s="64"/>
      <c r="H715" s="92"/>
      <c r="I715" s="204"/>
      <c r="K715" s="254" t="s">
        <v>100</v>
      </c>
      <c r="L715" s="254"/>
      <c r="M715" s="2"/>
      <c r="R715" s="7"/>
      <c r="S715" s="7"/>
    </row>
    <row r="716" spans="1:21" s="14" customFormat="1" hidden="1" x14ac:dyDescent="0.25">
      <c r="A716" s="108" t="s">
        <v>228</v>
      </c>
      <c r="B716" s="64" t="s">
        <v>100</v>
      </c>
      <c r="C716" s="64"/>
      <c r="D716" s="64"/>
      <c r="E716" s="64"/>
      <c r="F716" s="64"/>
      <c r="G716" s="64"/>
      <c r="H716" s="92"/>
      <c r="I716" s="204"/>
      <c r="K716" s="254" t="s">
        <v>100</v>
      </c>
      <c r="L716" s="254"/>
      <c r="M716" s="2"/>
    </row>
    <row r="717" spans="1:21" s="14" customFormat="1" hidden="1" x14ac:dyDescent="0.25">
      <c r="A717" s="108" t="s">
        <v>229</v>
      </c>
      <c r="B717" s="64" t="s">
        <v>100</v>
      </c>
      <c r="C717" s="64"/>
      <c r="D717" s="64"/>
      <c r="E717" s="64"/>
      <c r="F717" s="64"/>
      <c r="G717" s="64"/>
      <c r="H717" s="92"/>
      <c r="I717" s="204"/>
      <c r="K717" s="254" t="s">
        <v>100</v>
      </c>
      <c r="L717" s="254"/>
      <c r="M717" s="2"/>
    </row>
    <row r="718" spans="1:21" s="14" customFormat="1" hidden="1" x14ac:dyDescent="0.25">
      <c r="A718" s="108" t="s">
        <v>230</v>
      </c>
      <c r="B718" s="36" t="s">
        <v>428</v>
      </c>
      <c r="C718" s="64"/>
      <c r="D718" s="64"/>
      <c r="E718" s="64"/>
      <c r="F718" s="64"/>
      <c r="G718" s="64"/>
      <c r="H718" s="92"/>
      <c r="I718" s="204"/>
      <c r="K718" s="254" t="s">
        <v>100</v>
      </c>
      <c r="L718" s="254"/>
      <c r="M718" s="2"/>
    </row>
    <row r="719" spans="1:21" customFormat="1" ht="28.2" hidden="1" x14ac:dyDescent="0.3">
      <c r="A719" s="109" t="s">
        <v>231</v>
      </c>
      <c r="B719" s="64" t="str">
        <f>IF(B703=$N$4,"Yes","No")</f>
        <v>No</v>
      </c>
      <c r="C719" s="64"/>
      <c r="D719" s="64"/>
      <c r="E719" s="64"/>
      <c r="F719" s="64"/>
      <c r="G719" s="64"/>
      <c r="H719" s="133"/>
      <c r="I719" s="203"/>
      <c r="J719" s="14"/>
      <c r="K719" s="254" t="s">
        <v>100</v>
      </c>
      <c r="L719" s="254"/>
      <c r="M719" s="2"/>
      <c r="N719" s="14"/>
      <c r="O719" s="14"/>
      <c r="P719" s="14"/>
      <c r="Q719" s="14"/>
      <c r="R719" s="14"/>
      <c r="S719" s="14"/>
      <c r="T719" s="14"/>
      <c r="U719" s="14"/>
    </row>
    <row r="720" spans="1:21" s="14" customFormat="1" ht="156.75" hidden="1" customHeight="1" x14ac:dyDescent="0.25">
      <c r="A720" s="107" t="s">
        <v>102</v>
      </c>
      <c r="B720" s="347" t="s">
        <v>402</v>
      </c>
      <c r="C720" s="347"/>
      <c r="D720" s="347"/>
      <c r="E720" s="347"/>
      <c r="F720" s="347"/>
      <c r="G720" s="347"/>
      <c r="H720" s="92"/>
      <c r="I720" s="204"/>
      <c r="J720" s="53"/>
      <c r="K720" s="254" t="s">
        <v>397</v>
      </c>
      <c r="L720" s="254"/>
      <c r="M720" s="2"/>
    </row>
    <row r="721" spans="1:21" s="14" customFormat="1" ht="15" hidden="1" customHeight="1" thickBot="1" x14ac:dyDescent="0.3">
      <c r="A721" s="107"/>
      <c r="B721" s="347"/>
      <c r="C721" s="347"/>
      <c r="D721" s="347"/>
      <c r="E721" s="347"/>
      <c r="F721" s="347"/>
      <c r="G721" s="347"/>
      <c r="H721" s="92"/>
      <c r="I721" s="204"/>
      <c r="K721" s="254" t="s">
        <v>100</v>
      </c>
      <c r="L721" s="254"/>
      <c r="M721" s="2"/>
    </row>
    <row r="722" spans="1:21" s="14" customFormat="1" ht="14.4" hidden="1" thickBot="1" x14ac:dyDescent="0.3">
      <c r="A722" s="111" t="s">
        <v>419</v>
      </c>
      <c r="B722" s="143" t="s">
        <v>390</v>
      </c>
      <c r="C722" s="144"/>
      <c r="D722" s="144"/>
      <c r="E722" s="144"/>
      <c r="F722" s="144"/>
      <c r="G722" s="144"/>
      <c r="H722" s="145"/>
      <c r="I722" s="204"/>
      <c r="K722" s="254" t="s">
        <v>100</v>
      </c>
      <c r="L722" s="254"/>
      <c r="M722" s="2"/>
    </row>
    <row r="723" spans="1:21" s="14" customFormat="1" hidden="1" x14ac:dyDescent="0.25">
      <c r="A723" s="107" t="s">
        <v>92</v>
      </c>
      <c r="B723" s="64" t="s">
        <v>446</v>
      </c>
      <c r="C723" s="64"/>
      <c r="D723" s="64"/>
      <c r="E723" s="64"/>
      <c r="F723" s="64"/>
      <c r="G723" s="64"/>
      <c r="H723" s="92"/>
      <c r="I723" s="204"/>
      <c r="K723" s="254" t="s">
        <v>100</v>
      </c>
      <c r="L723" s="254"/>
      <c r="M723" s="2"/>
    </row>
    <row r="724" spans="1:21" s="63" customFormat="1" ht="14.4" hidden="1" x14ac:dyDescent="0.3">
      <c r="A724" s="106"/>
      <c r="B724" s="44" t="str">
        <f>CONCATENATE($O$2&amp;": "&amp;VLOOKUP($B723,$N$3:$U$23,2,0))</f>
        <v>Font: Arial</v>
      </c>
      <c r="C724" s="44" t="str">
        <f>CONCATENATE($P$2&amp;": "&amp;VLOOKUP($B723,$N$3:$U$23,3,0))</f>
        <v>T-face: Normal</v>
      </c>
      <c r="D724" s="44" t="str">
        <f>CONCATENATE($Q$2&amp;": "&amp;VLOOKUP($B723,$N$3:$U$23,4,0))</f>
        <v>Font size: 11</v>
      </c>
      <c r="E724" s="44" t="str">
        <f>CONCATENATE($R$2&amp;": "&amp;VLOOKUP($B723,$N$3:$U$23,5,0))</f>
        <v>Row height: 40.5</v>
      </c>
      <c r="F724" s="44" t="str">
        <f>CONCATENATE($S$2&amp;": "&amp;VLOOKUP($B723,$N$3:$U$23,6,0))</f>
        <v>Text col: Black</v>
      </c>
      <c r="G724" s="44" t="str">
        <f>CONCATENATE($T$2&amp;": "&amp;VLOOKUP($B723,$N$3:$U$23,7,0))</f>
        <v>BG col: White</v>
      </c>
      <c r="H724" s="131" t="str">
        <f>CONCATENATE($U$2&amp;": "&amp;VLOOKUP($B723,$N$3:$U$23,8,0))</f>
        <v>Just: Left</v>
      </c>
      <c r="I724" s="206"/>
      <c r="J724" s="14"/>
      <c r="K724" s="254" t="s">
        <v>100</v>
      </c>
      <c r="L724" s="254"/>
      <c r="M724" s="2"/>
      <c r="N724" s="14"/>
      <c r="O724" s="14"/>
      <c r="P724" s="14"/>
      <c r="Q724" s="14"/>
      <c r="R724" s="14"/>
      <c r="S724" s="14"/>
      <c r="T724"/>
      <c r="U724"/>
    </row>
    <row r="725" spans="1:21" s="14" customFormat="1" hidden="1" x14ac:dyDescent="0.25">
      <c r="A725" s="107" t="s">
        <v>93</v>
      </c>
      <c r="B725" s="64" t="s">
        <v>84</v>
      </c>
      <c r="C725" s="64"/>
      <c r="D725" s="64"/>
      <c r="E725" s="64"/>
      <c r="F725" s="64"/>
      <c r="G725" s="64"/>
      <c r="H725" s="92"/>
      <c r="I725" s="204"/>
      <c r="J725" s="63"/>
      <c r="K725" s="254" t="s">
        <v>100</v>
      </c>
      <c r="L725" s="254"/>
      <c r="M725" s="2"/>
      <c r="N725" s="54"/>
      <c r="O725" s="65"/>
      <c r="P725" s="65"/>
      <c r="Q725" s="65"/>
      <c r="R725" s="65"/>
      <c r="S725" s="54"/>
    </row>
    <row r="726" spans="1:21" s="14" customFormat="1" hidden="1" x14ac:dyDescent="0.25">
      <c r="A726" s="107" t="s">
        <v>94</v>
      </c>
      <c r="B726" s="64"/>
      <c r="C726" s="64"/>
      <c r="D726" s="64"/>
      <c r="E726" s="64"/>
      <c r="F726" s="64"/>
      <c r="G726" s="64"/>
      <c r="H726" s="92"/>
      <c r="I726" s="204"/>
      <c r="K726" s="254" t="s">
        <v>100</v>
      </c>
      <c r="L726" s="254"/>
      <c r="M726" s="2"/>
    </row>
    <row r="727" spans="1:21" s="14" customFormat="1" hidden="1" x14ac:dyDescent="0.25">
      <c r="A727" s="108" t="s">
        <v>96</v>
      </c>
      <c r="B727" s="64" t="s">
        <v>243</v>
      </c>
      <c r="C727" s="64"/>
      <c r="D727" s="64"/>
      <c r="E727" s="64"/>
      <c r="F727" s="64"/>
      <c r="G727" s="64"/>
      <c r="H727" s="92"/>
      <c r="I727" s="204"/>
      <c r="K727" s="254" t="s">
        <v>100</v>
      </c>
      <c r="L727" s="254"/>
      <c r="M727" s="2"/>
    </row>
    <row r="728" spans="1:21" s="14" customFormat="1" hidden="1" x14ac:dyDescent="0.25">
      <c r="A728" s="108" t="s">
        <v>92</v>
      </c>
      <c r="B728" s="347" t="s">
        <v>232</v>
      </c>
      <c r="C728" s="347"/>
      <c r="D728" s="347"/>
      <c r="E728" s="347"/>
      <c r="F728" s="347"/>
      <c r="G728" s="347"/>
      <c r="H728" s="92"/>
      <c r="I728" s="204"/>
      <c r="K728" s="254" t="s">
        <v>397</v>
      </c>
      <c r="L728" s="254"/>
      <c r="M728" s="2"/>
    </row>
    <row r="729" spans="1:21" s="14" customFormat="1" ht="30" hidden="1" customHeight="1" x14ac:dyDescent="0.25">
      <c r="A729" s="188" t="s">
        <v>362</v>
      </c>
      <c r="B729" s="360" t="s">
        <v>385</v>
      </c>
      <c r="C729" s="361"/>
      <c r="D729" s="361"/>
      <c r="E729" s="361"/>
      <c r="F729" s="361"/>
      <c r="G729" s="362"/>
      <c r="H729" s="92"/>
      <c r="I729" s="204"/>
      <c r="K729" s="254" t="s">
        <v>397</v>
      </c>
      <c r="L729" s="254"/>
      <c r="M729" s="2"/>
      <c r="T729" s="63"/>
      <c r="U729" s="63"/>
    </row>
    <row r="730" spans="1:21" s="14" customFormat="1" ht="138" hidden="1" x14ac:dyDescent="0.25">
      <c r="A730" s="117" t="s">
        <v>366</v>
      </c>
      <c r="B730" s="363" t="str">
        <f>IF('Project pool deduction'!$B$28=$B$399,$B$731,IF('Project pool deduction'!$B$28="Yes",' Reference module'!$B$733,IF(AND('Project pool deduction'!$B$28="No",$B$880&gt;0),' Reference module'!$B$731,IF(AND('Project pool deduction'!$B$28="No",$B$880&lt;=0),' Reference module'!$B$732))))</f>
        <v>Your YYYY-CY closing pool value is $$9,999.99P.
•  Record this value to work out your deduction for project amounts next year.</v>
      </c>
      <c r="C730" s="364"/>
      <c r="D730" s="364"/>
      <c r="E730" s="364"/>
      <c r="F730" s="364"/>
      <c r="G730" s="365"/>
      <c r="H730" s="92"/>
      <c r="I730" s="204"/>
      <c r="K730" s="254" t="s">
        <v>397</v>
      </c>
      <c r="L730" s="254"/>
      <c r="M730" s="2"/>
      <c r="N730" s="63"/>
      <c r="O730" s="63"/>
      <c r="P730" s="63"/>
      <c r="Q730" s="63"/>
      <c r="R730" s="63"/>
      <c r="S730" s="63"/>
    </row>
    <row r="731" spans="1:21" s="14" customFormat="1" ht="57" hidden="1" customHeight="1" x14ac:dyDescent="0.3">
      <c r="A731" s="190" t="s">
        <v>365</v>
      </c>
      <c r="B731" s="344" t="str">
        <f>IF($B$879&gt;0,CONCATENATE("Your "&amp;$B$866&amp;" closing pool value is $"&amp;TEXT(' Reference module'!$B$878,"#,##0.00")&amp;".
"&amp;CHAR(149)&amp;"  Record this value to work out your deduction for project amounts next year."),CONCATENATE("Your "&amp;$B$866&amp;" closing pool value is $"&amp;TEXT(' Reference module'!$B$878,"#,##0.00")&amp;"."))</f>
        <v>Your YYYY-CY closing pool value is $$9,999.99P.
•  Record this value to work out your deduction for project amounts next year.</v>
      </c>
      <c r="C731" s="345"/>
      <c r="D731" s="345"/>
      <c r="E731" s="345"/>
      <c r="F731" s="345"/>
      <c r="G731" s="346"/>
      <c r="H731" s="92"/>
      <c r="I731" s="204"/>
      <c r="K731" s="254" t="s">
        <v>397</v>
      </c>
      <c r="L731" s="254"/>
      <c r="M731" s="2"/>
    </row>
    <row r="732" spans="1:21" s="14" customFormat="1" ht="57.6" hidden="1" x14ac:dyDescent="0.3">
      <c r="A732" s="190" t="s">
        <v>364</v>
      </c>
      <c r="B732" s="344" t="str">
        <f>IF($B$879&gt;0,CONCATENATE("Your "&amp;$B$866&amp;" closing pool value is $"&amp;TEXT(' Reference module'!$B$878,"#,##0.00")&amp;".
"&amp;CHAR(149)&amp;"  Record this value to work out your deduction for project amounts next year."),CONCATENATE("Your "&amp;$B$866&amp;" closing pool value is $"&amp;TEXT(' Reference module'!$B$878,"#,##0.00")&amp;"."))</f>
        <v>Your YYYY-CY closing pool value is $$9,999.99P.
•  Record this value to work out your deduction for project amounts next year.</v>
      </c>
      <c r="C732" s="345"/>
      <c r="D732" s="345"/>
      <c r="E732" s="345"/>
      <c r="F732" s="345"/>
      <c r="G732" s="346"/>
      <c r="H732" s="92"/>
      <c r="I732" s="204"/>
      <c r="K732" s="254" t="s">
        <v>397</v>
      </c>
      <c r="L732" s="254"/>
      <c r="M732" s="2"/>
    </row>
    <row r="733" spans="1:21" s="14" customFormat="1" ht="47.25" hidden="1" customHeight="1" x14ac:dyDescent="0.3">
      <c r="A733" s="190" t="s">
        <v>363</v>
      </c>
      <c r="B733" s="344" t="s">
        <v>40</v>
      </c>
      <c r="C733" s="345"/>
      <c r="D733" s="345"/>
      <c r="E733" s="345"/>
      <c r="F733" s="345"/>
      <c r="G733" s="346"/>
      <c r="H733" s="92"/>
      <c r="I733" s="204"/>
      <c r="K733" s="254" t="s">
        <v>397</v>
      </c>
      <c r="L733" s="254"/>
      <c r="M733" s="2"/>
    </row>
    <row r="734" spans="1:21" s="14" customFormat="1" ht="64.5" hidden="1" customHeight="1" thickBot="1" x14ac:dyDescent="0.3">
      <c r="A734" s="213" t="s">
        <v>399</v>
      </c>
      <c r="B734" s="355" t="str">
        <f>IF($B$680="Not complete",$B$729,' Reference module'!$B$730)</f>
        <v>A closing pool value can't be calculated - see Guidance on field entries above.</v>
      </c>
      <c r="C734" s="356"/>
      <c r="D734" s="356"/>
      <c r="E734" s="356"/>
      <c r="F734" s="356"/>
      <c r="G734" s="357"/>
      <c r="H734" s="92"/>
      <c r="I734" s="204"/>
      <c r="K734" s="254" t="s">
        <v>397</v>
      </c>
      <c r="L734" s="254"/>
      <c r="M734" s="2"/>
    </row>
    <row r="735" spans="1:21" s="14" customFormat="1" hidden="1" x14ac:dyDescent="0.25">
      <c r="A735" s="108" t="s">
        <v>227</v>
      </c>
      <c r="B735" s="64" t="s">
        <v>100</v>
      </c>
      <c r="C735" s="64"/>
      <c r="D735" s="64"/>
      <c r="E735" s="64"/>
      <c r="F735" s="64"/>
      <c r="G735" s="64"/>
      <c r="H735" s="92"/>
      <c r="I735" s="204"/>
      <c r="K735" s="254" t="s">
        <v>100</v>
      </c>
      <c r="L735" s="254"/>
      <c r="M735" s="2"/>
    </row>
    <row r="736" spans="1:21" s="14" customFormat="1" hidden="1" x14ac:dyDescent="0.25">
      <c r="A736" s="108" t="s">
        <v>228</v>
      </c>
      <c r="B736" s="64" t="s">
        <v>100</v>
      </c>
      <c r="C736" s="64"/>
      <c r="D736" s="64"/>
      <c r="E736" s="64"/>
      <c r="F736" s="64"/>
      <c r="G736" s="64"/>
      <c r="H736" s="92"/>
      <c r="I736" s="204"/>
      <c r="K736" s="254" t="s">
        <v>100</v>
      </c>
      <c r="L736" s="254"/>
      <c r="M736" s="2"/>
    </row>
    <row r="737" spans="1:21" s="14" customFormat="1" hidden="1" x14ac:dyDescent="0.25">
      <c r="A737" s="108" t="s">
        <v>229</v>
      </c>
      <c r="B737" s="64" t="s">
        <v>100</v>
      </c>
      <c r="C737" s="64"/>
      <c r="D737" s="64"/>
      <c r="E737" s="64"/>
      <c r="F737" s="64"/>
      <c r="G737" s="64"/>
      <c r="H737" s="92"/>
      <c r="I737" s="204"/>
      <c r="K737" s="254" t="s">
        <v>100</v>
      </c>
      <c r="L737" s="254"/>
      <c r="M737" s="2"/>
    </row>
    <row r="738" spans="1:21" s="14" customFormat="1" hidden="1" x14ac:dyDescent="0.25">
      <c r="A738" s="108" t="s">
        <v>230</v>
      </c>
      <c r="B738" s="36" t="s">
        <v>429</v>
      </c>
      <c r="C738" s="64"/>
      <c r="D738" s="64"/>
      <c r="E738" s="64"/>
      <c r="F738" s="64"/>
      <c r="G738" s="64"/>
      <c r="H738" s="92"/>
      <c r="I738" s="204"/>
      <c r="K738" s="254" t="s">
        <v>100</v>
      </c>
      <c r="L738" s="254"/>
      <c r="M738" s="2"/>
    </row>
    <row r="739" spans="1:21" customFormat="1" ht="28.2" hidden="1" x14ac:dyDescent="0.3">
      <c r="A739" s="109" t="s">
        <v>231</v>
      </c>
      <c r="B739" s="64" t="str">
        <f>IF(B723=$N$4,"Yes","No")</f>
        <v>No</v>
      </c>
      <c r="C739" s="64"/>
      <c r="D739" s="64"/>
      <c r="E739" s="64"/>
      <c r="F739" s="64"/>
      <c r="G739" s="64"/>
      <c r="H739" s="133"/>
      <c r="I739" s="203"/>
      <c r="J739" s="14"/>
      <c r="K739" s="254" t="s">
        <v>100</v>
      </c>
      <c r="L739" s="254"/>
      <c r="M739" s="2"/>
      <c r="N739" s="14"/>
      <c r="O739" s="14"/>
      <c r="P739" s="14"/>
      <c r="Q739" s="14"/>
      <c r="R739" s="14"/>
      <c r="S739" s="14"/>
      <c r="T739" s="14"/>
      <c r="U739" s="14"/>
    </row>
    <row r="740" spans="1:21" s="14" customFormat="1" ht="212.25" hidden="1" customHeight="1" x14ac:dyDescent="0.25">
      <c r="A740" s="107" t="s">
        <v>102</v>
      </c>
      <c r="B740" s="347" t="s">
        <v>401</v>
      </c>
      <c r="C740" s="347"/>
      <c r="D740" s="347"/>
      <c r="E740" s="347"/>
      <c r="F740" s="347"/>
      <c r="G740" s="347"/>
      <c r="H740" s="92"/>
      <c r="I740" s="204"/>
      <c r="J740" s="53"/>
      <c r="K740" s="254" t="s">
        <v>397</v>
      </c>
      <c r="L740" s="254"/>
      <c r="M740" s="2"/>
    </row>
    <row r="741" spans="1:21" ht="14.25" hidden="1" customHeight="1" thickBot="1" x14ac:dyDescent="0.3">
      <c r="A741" s="115"/>
      <c r="B741" s="64"/>
      <c r="C741" s="64"/>
      <c r="D741" s="64"/>
      <c r="E741" s="64"/>
      <c r="F741" s="64"/>
      <c r="G741" s="64"/>
      <c r="H741" s="92"/>
      <c r="J741" s="14"/>
      <c r="K741" s="254" t="s">
        <v>100</v>
      </c>
      <c r="L741" s="254"/>
      <c r="M741" s="2"/>
      <c r="N741" s="14"/>
      <c r="O741" s="14"/>
      <c r="R741" s="14"/>
      <c r="S741" s="14"/>
      <c r="T741" s="14"/>
      <c r="U741" s="14"/>
    </row>
    <row r="742" spans="1:21" s="14" customFormat="1" ht="14.4" hidden="1" thickBot="1" x14ac:dyDescent="0.3">
      <c r="A742" s="111" t="s">
        <v>460</v>
      </c>
      <c r="B742" s="143" t="s">
        <v>260</v>
      </c>
      <c r="C742" s="144"/>
      <c r="D742" s="144"/>
      <c r="E742" s="144"/>
      <c r="F742" s="144"/>
      <c r="G742" s="144"/>
      <c r="H742" s="145"/>
      <c r="I742" s="204"/>
      <c r="K742" s="254" t="s">
        <v>100</v>
      </c>
      <c r="L742" s="254"/>
      <c r="M742" s="2"/>
    </row>
    <row r="743" spans="1:21" s="14" customFormat="1" ht="13.5" hidden="1" customHeight="1" x14ac:dyDescent="0.25">
      <c r="A743" s="107" t="s">
        <v>92</v>
      </c>
      <c r="B743" s="64" t="s">
        <v>444</v>
      </c>
      <c r="C743" s="64"/>
      <c r="D743" s="64"/>
      <c r="E743" s="64"/>
      <c r="F743" s="64"/>
      <c r="G743" s="64"/>
      <c r="H743" s="92"/>
      <c r="I743" s="204"/>
      <c r="K743" s="254" t="s">
        <v>100</v>
      </c>
      <c r="L743" s="254"/>
      <c r="M743" s="2"/>
    </row>
    <row r="744" spans="1:21" s="69" customFormat="1" ht="14.4" hidden="1" x14ac:dyDescent="0.3">
      <c r="A744" s="106"/>
      <c r="B744" s="44" t="str">
        <f>CONCATENATE($O$2&amp;": "&amp;VLOOKUP($B743,$N$3:$U$23,2,0))</f>
        <v>Font: Arial</v>
      </c>
      <c r="C744" s="44" t="str">
        <f>CONCATENATE($P$2&amp;": "&amp;VLOOKUP($B743,$N$3:$U$23,3,0))</f>
        <v>T-face: Normal</v>
      </c>
      <c r="D744" s="44" t="str">
        <f>CONCATENATE($Q$2&amp;": "&amp;VLOOKUP($B743,$N$3:$U$23,4,0))</f>
        <v>Font size: 11</v>
      </c>
      <c r="E744" s="44" t="str">
        <f>CONCATENATE($R$2&amp;": "&amp;VLOOKUP($B743,$N$3:$U$23,5,0))</f>
        <v>Row height: 30</v>
      </c>
      <c r="F744" s="44" t="str">
        <f>CONCATENATE($S$2&amp;": "&amp;VLOOKUP($B743,$N$3:$U$23,6,0))</f>
        <v>Text col: Black</v>
      </c>
      <c r="G744" s="44" t="str">
        <f>CONCATENATE($T$2&amp;": "&amp;VLOOKUP($B743,$N$3:$U$23,7,0))</f>
        <v>BG col: White</v>
      </c>
      <c r="H744" s="131" t="str">
        <f>CONCATENATE($U$2&amp;": "&amp;VLOOKUP($B743,$N$3:$U$23,8,0))</f>
        <v>Just: Left</v>
      </c>
      <c r="I744" s="206"/>
      <c r="J744" s="14"/>
      <c r="K744" s="254" t="s">
        <v>100</v>
      </c>
      <c r="L744" s="254"/>
      <c r="M744" s="2"/>
      <c r="N744" s="14"/>
      <c r="O744" s="14"/>
      <c r="P744" s="14"/>
      <c r="Q744" s="14"/>
      <c r="R744" s="14"/>
      <c r="S744" s="14"/>
      <c r="T744"/>
      <c r="U744"/>
    </row>
    <row r="745" spans="1:21" s="14" customFormat="1" hidden="1" x14ac:dyDescent="0.25">
      <c r="A745" s="107" t="s">
        <v>93</v>
      </c>
      <c r="B745" s="64" t="s">
        <v>247</v>
      </c>
      <c r="C745" s="64"/>
      <c r="D745" s="64"/>
      <c r="E745" s="64"/>
      <c r="F745" s="64"/>
      <c r="G745" s="64"/>
      <c r="H745" s="92"/>
      <c r="I745" s="204"/>
      <c r="J745" s="69"/>
      <c r="K745" s="254" t="s">
        <v>100</v>
      </c>
      <c r="L745" s="254"/>
      <c r="M745" s="2"/>
      <c r="N745" s="54"/>
      <c r="O745" s="65"/>
      <c r="P745" s="65"/>
      <c r="Q745" s="65"/>
      <c r="R745" s="65"/>
      <c r="S745" s="54"/>
    </row>
    <row r="746" spans="1:21" s="14" customFormat="1" hidden="1" x14ac:dyDescent="0.25">
      <c r="A746" s="107" t="s">
        <v>94</v>
      </c>
      <c r="B746" s="64"/>
      <c r="C746" s="64"/>
      <c r="D746" s="64"/>
      <c r="E746" s="64"/>
      <c r="F746" s="64"/>
      <c r="G746" s="64"/>
      <c r="H746" s="92"/>
      <c r="I746" s="204"/>
      <c r="K746" s="254" t="s">
        <v>100</v>
      </c>
      <c r="L746" s="254"/>
      <c r="M746" s="2"/>
      <c r="T746" s="7"/>
      <c r="U746" s="7"/>
    </row>
    <row r="747" spans="1:21" s="14" customFormat="1" hidden="1" x14ac:dyDescent="0.25">
      <c r="A747" s="108" t="s">
        <v>96</v>
      </c>
      <c r="B747" s="64" t="s">
        <v>193</v>
      </c>
      <c r="C747" s="64"/>
      <c r="D747" s="64"/>
      <c r="E747" s="64"/>
      <c r="F747" s="64"/>
      <c r="G747" s="64"/>
      <c r="H747" s="92"/>
      <c r="I747" s="204"/>
      <c r="K747" s="254" t="s">
        <v>100</v>
      </c>
      <c r="L747" s="254"/>
      <c r="M747" s="2"/>
      <c r="R747" s="7"/>
      <c r="S747" s="7"/>
    </row>
    <row r="748" spans="1:21" s="14" customFormat="1" hidden="1" x14ac:dyDescent="0.25">
      <c r="A748" s="108" t="s">
        <v>92</v>
      </c>
      <c r="B748" s="347" t="s">
        <v>108</v>
      </c>
      <c r="C748" s="347"/>
      <c r="D748" s="347"/>
      <c r="E748" s="347"/>
      <c r="F748" s="347"/>
      <c r="G748" s="347"/>
      <c r="H748" s="92"/>
      <c r="I748" s="204"/>
      <c r="K748" s="254" t="s">
        <v>100</v>
      </c>
      <c r="L748" s="254"/>
      <c r="M748" s="2"/>
    </row>
    <row r="749" spans="1:21" s="14" customFormat="1" hidden="1" x14ac:dyDescent="0.25">
      <c r="A749" s="108" t="s">
        <v>227</v>
      </c>
      <c r="B749" s="64" t="s">
        <v>100</v>
      </c>
      <c r="C749" s="64"/>
      <c r="D749" s="64"/>
      <c r="E749" s="64"/>
      <c r="F749" s="64"/>
      <c r="G749" s="64"/>
      <c r="H749" s="92"/>
      <c r="I749" s="204"/>
      <c r="K749" s="254" t="s">
        <v>100</v>
      </c>
      <c r="L749" s="254"/>
      <c r="M749" s="2"/>
      <c r="T749" s="69"/>
      <c r="U749" s="69"/>
    </row>
    <row r="750" spans="1:21" s="14" customFormat="1" ht="15.75" hidden="1" customHeight="1" x14ac:dyDescent="0.25">
      <c r="A750" s="108" t="s">
        <v>228</v>
      </c>
      <c r="B750" s="64" t="s">
        <v>100</v>
      </c>
      <c r="C750" s="64"/>
      <c r="D750" s="64"/>
      <c r="E750" s="64"/>
      <c r="F750" s="64"/>
      <c r="G750" s="64"/>
      <c r="H750" s="92"/>
      <c r="I750" s="204"/>
      <c r="K750" s="254" t="s">
        <v>100</v>
      </c>
      <c r="L750" s="254"/>
      <c r="M750" s="2"/>
      <c r="N750" s="69"/>
      <c r="O750" s="69"/>
      <c r="P750" s="69"/>
      <c r="Q750" s="69"/>
      <c r="R750" s="69"/>
      <c r="S750" s="69"/>
    </row>
    <row r="751" spans="1:21" s="14" customFormat="1" ht="15.75" hidden="1" customHeight="1" x14ac:dyDescent="0.25">
      <c r="A751" s="108" t="s">
        <v>229</v>
      </c>
      <c r="B751" s="64" t="s">
        <v>100</v>
      </c>
      <c r="C751" s="64"/>
      <c r="D751" s="64"/>
      <c r="E751" s="64"/>
      <c r="F751" s="64"/>
      <c r="G751" s="64"/>
      <c r="H751" s="92"/>
      <c r="I751" s="204"/>
      <c r="K751" s="254" t="s">
        <v>100</v>
      </c>
      <c r="L751" s="254"/>
      <c r="M751" s="2"/>
    </row>
    <row r="752" spans="1:21" customFormat="1" ht="14.4" hidden="1" x14ac:dyDescent="0.3">
      <c r="A752" s="108" t="s">
        <v>230</v>
      </c>
      <c r="B752" s="64" t="str">
        <f>IF(B743=$N$4,"Yes","No")</f>
        <v>No</v>
      </c>
      <c r="C752" s="64"/>
      <c r="D752" s="64"/>
      <c r="E752" s="64"/>
      <c r="F752" s="64"/>
      <c r="G752" s="64"/>
      <c r="H752" s="133"/>
      <c r="I752" s="203"/>
      <c r="J752" s="14"/>
      <c r="K752" s="254" t="s">
        <v>100</v>
      </c>
      <c r="L752" s="254"/>
      <c r="M752" s="2"/>
      <c r="N752" s="14"/>
      <c r="O752" s="14"/>
      <c r="P752" s="14"/>
      <c r="Q752" s="14"/>
      <c r="R752" s="14"/>
      <c r="S752" s="14"/>
      <c r="T752" s="14"/>
      <c r="U752" s="14"/>
    </row>
    <row r="753" spans="1:21" s="14" customFormat="1" ht="15.75" hidden="1" customHeight="1" x14ac:dyDescent="0.25">
      <c r="A753" s="109" t="s">
        <v>231</v>
      </c>
      <c r="B753" s="36" t="s">
        <v>100</v>
      </c>
      <c r="C753" s="64"/>
      <c r="D753" s="64"/>
      <c r="E753" s="64"/>
      <c r="F753" s="64"/>
      <c r="G753" s="64"/>
      <c r="H753" s="92"/>
      <c r="I753" s="204"/>
      <c r="J753" s="53"/>
      <c r="K753" s="254" t="s">
        <v>100</v>
      </c>
      <c r="L753" s="254"/>
      <c r="M753" s="2"/>
    </row>
    <row r="754" spans="1:21" s="14" customFormat="1" ht="15.75" hidden="1" customHeight="1" x14ac:dyDescent="0.25">
      <c r="A754" s="107" t="s">
        <v>102</v>
      </c>
      <c r="B754" s="347" t="s">
        <v>176</v>
      </c>
      <c r="C754" s="347"/>
      <c r="D754" s="347"/>
      <c r="E754" s="347"/>
      <c r="F754" s="347"/>
      <c r="G754" s="347"/>
      <c r="H754" s="92"/>
      <c r="I754" s="204"/>
      <c r="K754" s="254" t="s">
        <v>100</v>
      </c>
      <c r="L754" s="254"/>
      <c r="M754" s="2"/>
    </row>
    <row r="755" spans="1:21" s="14" customFormat="1" ht="15.75" hidden="1" customHeight="1" thickBot="1" x14ac:dyDescent="0.3">
      <c r="A755" s="110"/>
      <c r="B755" s="64"/>
      <c r="C755" s="64"/>
      <c r="D755" s="64"/>
      <c r="E755" s="64"/>
      <c r="F755" s="64"/>
      <c r="G755" s="64"/>
      <c r="H755" s="92"/>
      <c r="I755" s="204"/>
      <c r="K755" s="254" t="s">
        <v>100</v>
      </c>
      <c r="L755" s="254"/>
      <c r="M755" s="2"/>
    </row>
    <row r="756" spans="1:21" s="14" customFormat="1" ht="15.75" hidden="1" customHeight="1" thickBot="1" x14ac:dyDescent="0.3">
      <c r="A756" s="111" t="s">
        <v>463</v>
      </c>
      <c r="B756" s="143" t="s">
        <v>418</v>
      </c>
      <c r="C756" s="144"/>
      <c r="D756" s="144"/>
      <c r="E756" s="144"/>
      <c r="F756" s="144"/>
      <c r="G756" s="144"/>
      <c r="H756" s="145"/>
      <c r="I756" s="204"/>
      <c r="K756" s="254" t="s">
        <v>397</v>
      </c>
      <c r="L756" s="254"/>
      <c r="M756" s="2"/>
    </row>
    <row r="757" spans="1:21" s="14" customFormat="1" ht="13.5" hidden="1" customHeight="1" x14ac:dyDescent="0.3">
      <c r="A757" s="107" t="s">
        <v>92</v>
      </c>
      <c r="B757" s="64" t="s">
        <v>181</v>
      </c>
      <c r="C757" s="64"/>
      <c r="D757" s="64"/>
      <c r="E757" s="64"/>
      <c r="F757" s="64"/>
      <c r="G757" s="64"/>
      <c r="H757" s="92"/>
      <c r="I757" s="204"/>
      <c r="K757" s="254" t="s">
        <v>100</v>
      </c>
      <c r="L757" s="254"/>
      <c r="M757" s="2"/>
      <c r="T757"/>
      <c r="U757"/>
    </row>
    <row r="758" spans="1:21" s="14" customFormat="1" ht="27.6" hidden="1" x14ac:dyDescent="0.25">
      <c r="A758" s="107"/>
      <c r="B758" s="44" t="str">
        <f>CONCATENATE($O$2&amp;": "&amp;VLOOKUP($B757,$N$3:$U$23,2,0))</f>
        <v>Font: Arial</v>
      </c>
      <c r="C758" s="44" t="str">
        <f>CONCATENATE($P$2&amp;": "&amp;VLOOKUP($B757,$N$3:$U$23,3,0))</f>
        <v>T-face: Normal</v>
      </c>
      <c r="D758" s="44" t="str">
        <f>CONCATENATE($Q$2&amp;": "&amp;VLOOKUP($B757,$N$3:$U$23,4,0))</f>
        <v>Font size: 11</v>
      </c>
      <c r="E758" s="44" t="str">
        <f>CONCATENATE($R$2&amp;": "&amp;VLOOKUP($B757,$N$3:$U$23,5,0))</f>
        <v>Row height: Dependant</v>
      </c>
      <c r="F758" s="44" t="str">
        <f>CONCATENATE($S$2&amp;": "&amp;VLOOKUP($B757,$N$3:$U$23,6,0))</f>
        <v>Text col: Black</v>
      </c>
      <c r="G758" s="44" t="str">
        <f>CONCATENATE($T$2&amp;": "&amp;VLOOKUP($B757,$N$3:$U$23,7,0))</f>
        <v>BG col: Sky blue</v>
      </c>
      <c r="H758" s="131" t="str">
        <f>CONCATENATE($U$2&amp;": "&amp;VLOOKUP($B757,$N$3:$U$23,8,0))</f>
        <v>Just: Centre</v>
      </c>
      <c r="I758" s="204"/>
      <c r="K758" s="254" t="s">
        <v>100</v>
      </c>
      <c r="L758" s="254"/>
      <c r="M758" s="2"/>
      <c r="N758" s="54"/>
      <c r="O758" s="65"/>
      <c r="P758" s="65"/>
      <c r="Q758" s="65"/>
      <c r="R758" s="65"/>
      <c r="S758" s="54"/>
    </row>
    <row r="759" spans="1:21" s="14" customFormat="1" hidden="1" x14ac:dyDescent="0.25">
      <c r="A759" s="107" t="s">
        <v>93</v>
      </c>
      <c r="B759" s="64" t="s">
        <v>403</v>
      </c>
      <c r="C759" s="64"/>
      <c r="D759" s="64"/>
      <c r="E759" s="64"/>
      <c r="F759" s="64"/>
      <c r="G759" s="64"/>
      <c r="H759" s="92"/>
      <c r="I759" s="204"/>
      <c r="K759" s="254" t="s">
        <v>397</v>
      </c>
      <c r="L759" s="254"/>
      <c r="M759" s="2"/>
    </row>
    <row r="760" spans="1:21" s="14" customFormat="1" hidden="1" x14ac:dyDescent="0.25">
      <c r="A760" s="107" t="s">
        <v>94</v>
      </c>
      <c r="B760" s="64"/>
      <c r="C760" s="64"/>
      <c r="D760" s="64"/>
      <c r="E760" s="64"/>
      <c r="F760" s="64"/>
      <c r="G760" s="64"/>
      <c r="H760" s="92"/>
      <c r="I760" s="204"/>
      <c r="K760" s="254" t="s">
        <v>100</v>
      </c>
      <c r="L760" s="254"/>
      <c r="M760" s="2"/>
    </row>
    <row r="761" spans="1:21" s="14" customFormat="1" hidden="1" x14ac:dyDescent="0.25">
      <c r="A761" s="108" t="s">
        <v>96</v>
      </c>
      <c r="B761" s="64" t="s">
        <v>185</v>
      </c>
      <c r="C761" s="64"/>
      <c r="D761" s="64"/>
      <c r="E761" s="64"/>
      <c r="F761" s="64"/>
      <c r="G761" s="64"/>
      <c r="H761" s="92"/>
      <c r="I761" s="204"/>
      <c r="K761" s="254" t="s">
        <v>100</v>
      </c>
      <c r="L761" s="254"/>
      <c r="M761" s="2"/>
    </row>
    <row r="762" spans="1:21" s="14" customFormat="1" hidden="1" x14ac:dyDescent="0.25">
      <c r="A762" s="108" t="s">
        <v>92</v>
      </c>
      <c r="B762" s="347" t="s">
        <v>184</v>
      </c>
      <c r="C762" s="347"/>
      <c r="D762" s="347"/>
      <c r="E762" s="347"/>
      <c r="F762" s="347"/>
      <c r="G762" s="347"/>
      <c r="H762" s="92"/>
      <c r="I762" s="204"/>
      <c r="K762" s="254" t="s">
        <v>100</v>
      </c>
      <c r="L762" s="254"/>
      <c r="M762" s="2"/>
    </row>
    <row r="763" spans="1:21" s="14" customFormat="1" hidden="1" x14ac:dyDescent="0.25">
      <c r="A763" s="108" t="s">
        <v>186</v>
      </c>
      <c r="B763" s="103" t="s">
        <v>430</v>
      </c>
      <c r="C763" s="216"/>
      <c r="D763" s="70"/>
      <c r="E763" s="70"/>
      <c r="F763" s="70"/>
      <c r="G763" s="70"/>
      <c r="H763" s="92"/>
      <c r="I763" s="204"/>
      <c r="K763" s="254" t="s">
        <v>397</v>
      </c>
      <c r="L763" s="254"/>
      <c r="M763" s="2"/>
    </row>
    <row r="764" spans="1:21" s="14" customFormat="1" hidden="1" x14ac:dyDescent="0.25">
      <c r="A764" s="108" t="s">
        <v>227</v>
      </c>
      <c r="B764" s="64" t="s">
        <v>185</v>
      </c>
      <c r="C764" s="64"/>
      <c r="D764" s="64"/>
      <c r="E764" s="64"/>
      <c r="F764" s="64"/>
      <c r="G764" s="64"/>
      <c r="H764" s="92"/>
      <c r="I764" s="204"/>
      <c r="K764" s="254" t="s">
        <v>100</v>
      </c>
      <c r="L764" s="254"/>
      <c r="M764" s="2"/>
    </row>
    <row r="765" spans="1:21" s="14" customFormat="1" ht="15.75" hidden="1" customHeight="1" x14ac:dyDescent="0.25">
      <c r="A765" s="108" t="s">
        <v>228</v>
      </c>
      <c r="B765" s="64" t="s">
        <v>185</v>
      </c>
      <c r="C765" s="64"/>
      <c r="D765" s="64"/>
      <c r="E765" s="64"/>
      <c r="F765" s="64"/>
      <c r="G765" s="64"/>
      <c r="H765" s="92"/>
      <c r="I765" s="204"/>
      <c r="K765" s="254" t="s">
        <v>100</v>
      </c>
      <c r="L765" s="254"/>
      <c r="M765" s="2"/>
    </row>
    <row r="766" spans="1:21" s="14" customFormat="1" ht="15.75" hidden="1" customHeight="1" x14ac:dyDescent="0.25">
      <c r="A766" s="108" t="s">
        <v>229</v>
      </c>
      <c r="B766" s="64" t="s">
        <v>185</v>
      </c>
      <c r="C766" s="64"/>
      <c r="D766" s="64"/>
      <c r="E766" s="64"/>
      <c r="F766" s="64"/>
      <c r="G766" s="64"/>
      <c r="H766" s="92"/>
      <c r="I766" s="204"/>
      <c r="K766" s="254" t="s">
        <v>100</v>
      </c>
      <c r="L766" s="254"/>
      <c r="M766" s="2"/>
    </row>
    <row r="767" spans="1:21" s="14" customFormat="1" ht="15.75" hidden="1" customHeight="1" x14ac:dyDescent="0.25">
      <c r="A767" s="108" t="s">
        <v>230</v>
      </c>
      <c r="B767" s="64" t="s">
        <v>185</v>
      </c>
      <c r="C767" s="64"/>
      <c r="D767" s="64"/>
      <c r="E767" s="64"/>
      <c r="F767" s="64"/>
      <c r="G767" s="64"/>
      <c r="H767" s="92"/>
      <c r="I767" s="204"/>
      <c r="K767" s="254" t="s">
        <v>100</v>
      </c>
      <c r="L767" s="254"/>
      <c r="M767" s="2"/>
    </row>
    <row r="768" spans="1:21" customFormat="1" ht="28.2" hidden="1" x14ac:dyDescent="0.3">
      <c r="A768" s="109" t="s">
        <v>231</v>
      </c>
      <c r="B768" s="64" t="str">
        <f>IF(B757=$N$4,"Yes","No")</f>
        <v>Yes</v>
      </c>
      <c r="C768" s="64"/>
      <c r="D768" s="64"/>
      <c r="E768" s="64"/>
      <c r="F768" s="64"/>
      <c r="G768" s="64"/>
      <c r="H768" s="133"/>
      <c r="I768" s="203"/>
      <c r="J768" s="14"/>
      <c r="K768" s="254" t="s">
        <v>100</v>
      </c>
      <c r="L768" s="254"/>
      <c r="M768" s="2"/>
      <c r="N768" s="14"/>
      <c r="O768" s="14"/>
      <c r="P768" s="14"/>
      <c r="Q768" s="14"/>
      <c r="R768" s="14"/>
      <c r="S768" s="14"/>
      <c r="T768" s="14"/>
      <c r="U768" s="14"/>
    </row>
    <row r="769" spans="1:21" s="14" customFormat="1" ht="31.5" hidden="1" customHeight="1" x14ac:dyDescent="0.25">
      <c r="A769" s="107" t="s">
        <v>102</v>
      </c>
      <c r="B769" s="347" t="s">
        <v>259</v>
      </c>
      <c r="C769" s="347"/>
      <c r="D769" s="347"/>
      <c r="E769" s="347"/>
      <c r="F769" s="347"/>
      <c r="G769" s="347"/>
      <c r="H769" s="92"/>
      <c r="I769" s="204"/>
      <c r="J769" s="53"/>
      <c r="K769" s="254" t="s">
        <v>397</v>
      </c>
      <c r="L769" s="254"/>
      <c r="M769" s="2"/>
    </row>
    <row r="770" spans="1:21" s="14" customFormat="1" ht="15.75" hidden="1" customHeight="1" thickBot="1" x14ac:dyDescent="0.3">
      <c r="A770" s="110"/>
      <c r="B770" s="64"/>
      <c r="C770" s="64"/>
      <c r="D770" s="64"/>
      <c r="E770" s="64"/>
      <c r="F770" s="64"/>
      <c r="G770" s="64"/>
      <c r="H770" s="92"/>
      <c r="I770" s="204"/>
      <c r="K770" s="254" t="s">
        <v>100</v>
      </c>
      <c r="L770" s="254"/>
      <c r="M770" s="2"/>
    </row>
    <row r="771" spans="1:21" s="14" customFormat="1" ht="14.4" hidden="1" thickBot="1" x14ac:dyDescent="0.3">
      <c r="A771" s="111" t="s">
        <v>464</v>
      </c>
      <c r="B771" s="102" t="s">
        <v>468</v>
      </c>
      <c r="C771" s="101"/>
      <c r="D771" s="101"/>
      <c r="E771" s="101"/>
      <c r="F771" s="101"/>
      <c r="G771" s="101"/>
      <c r="H771" s="101"/>
      <c r="I771" s="204"/>
      <c r="K771" s="254" t="s">
        <v>397</v>
      </c>
      <c r="L771" s="254"/>
      <c r="M771" s="2"/>
    </row>
    <row r="772" spans="1:21" s="14" customFormat="1" hidden="1" x14ac:dyDescent="0.25">
      <c r="A772" s="107" t="s">
        <v>92</v>
      </c>
      <c r="B772" s="234" t="s">
        <v>444</v>
      </c>
      <c r="C772" s="234"/>
      <c r="D772" s="234"/>
      <c r="E772" s="234"/>
      <c r="F772" s="234"/>
      <c r="G772" s="234"/>
      <c r="H772" s="92"/>
      <c r="I772" s="204"/>
      <c r="K772" s="254" t="s">
        <v>100</v>
      </c>
      <c r="L772" s="254"/>
      <c r="M772" s="2"/>
      <c r="N772" s="13"/>
      <c r="O772" s="13"/>
      <c r="P772" s="13"/>
      <c r="Q772" s="13"/>
      <c r="R772" s="13"/>
      <c r="S772" s="13"/>
    </row>
    <row r="773" spans="1:21" s="233" customFormat="1" ht="14.4" hidden="1" x14ac:dyDescent="0.3">
      <c r="A773" s="106"/>
      <c r="B773" s="44" t="str">
        <f>CONCATENATE($O$2&amp;": "&amp;VLOOKUP($B772,$N$3:$U$23,2,0))</f>
        <v>Font: Arial</v>
      </c>
      <c r="C773" s="44" t="str">
        <f>CONCATENATE($P$2&amp;": "&amp;VLOOKUP($B772,$N$3:$U$23,3,0))</f>
        <v>T-face: Normal</v>
      </c>
      <c r="D773" s="44" t="str">
        <f>CONCATENATE($Q$2&amp;": "&amp;VLOOKUP($B772,$N$3:$U$23,4,0))</f>
        <v>Font size: 11</v>
      </c>
      <c r="E773" s="44" t="str">
        <f>CONCATENATE($R$2&amp;": "&amp;VLOOKUP($B772,$N$3:$U$23,5,0))</f>
        <v>Row height: 30</v>
      </c>
      <c r="F773" s="44" t="str">
        <f>CONCATENATE($S$2&amp;": "&amp;VLOOKUP($B772,$N$3:$U$23,6,0))</f>
        <v>Text col: Black</v>
      </c>
      <c r="G773" s="44" t="str">
        <f>CONCATENATE($T$2&amp;": "&amp;VLOOKUP($B772,$N$3:$U$23,7,0))</f>
        <v>BG col: White</v>
      </c>
      <c r="H773" s="131" t="str">
        <f>CONCATENATE($U$2&amp;": "&amp;VLOOKUP($B772,$N$3:$U$23,8,0))</f>
        <v>Just: Left</v>
      </c>
      <c r="I773" s="206"/>
      <c r="J773" s="14"/>
      <c r="K773" s="254" t="s">
        <v>100</v>
      </c>
      <c r="L773" s="254"/>
      <c r="M773" s="2"/>
      <c r="N773" s="13"/>
      <c r="O773" s="13"/>
      <c r="P773" s="13"/>
      <c r="Q773" s="13"/>
      <c r="R773" s="13"/>
      <c r="S773" s="13"/>
      <c r="T773"/>
      <c r="U773"/>
    </row>
    <row r="774" spans="1:21" s="14" customFormat="1" hidden="1" x14ac:dyDescent="0.25">
      <c r="A774" s="107" t="s">
        <v>93</v>
      </c>
      <c r="B774" s="234" t="s">
        <v>109</v>
      </c>
      <c r="C774" s="234"/>
      <c r="D774" s="234"/>
      <c r="E774" s="234"/>
      <c r="F774" s="234"/>
      <c r="G774" s="234"/>
      <c r="H774" s="92"/>
      <c r="I774" s="204"/>
      <c r="J774" s="233"/>
      <c r="K774" s="254" t="s">
        <v>100</v>
      </c>
      <c r="L774" s="254"/>
      <c r="M774" s="2"/>
      <c r="N774" s="54"/>
      <c r="O774" s="65"/>
      <c r="P774" s="65"/>
      <c r="Q774" s="65"/>
      <c r="R774" s="65"/>
      <c r="S774" s="54"/>
    </row>
    <row r="775" spans="1:21" s="14" customFormat="1" hidden="1" x14ac:dyDescent="0.25">
      <c r="A775" s="107" t="s">
        <v>94</v>
      </c>
      <c r="B775" s="234"/>
      <c r="C775" s="234"/>
      <c r="D775" s="234"/>
      <c r="E775" s="234"/>
      <c r="F775" s="234"/>
      <c r="G775" s="234"/>
      <c r="H775" s="92"/>
      <c r="I775" s="204"/>
      <c r="K775" s="254" t="s">
        <v>100</v>
      </c>
      <c r="L775" s="254"/>
      <c r="M775" s="2"/>
    </row>
    <row r="776" spans="1:21" s="14" customFormat="1" hidden="1" x14ac:dyDescent="0.25">
      <c r="A776" s="108" t="s">
        <v>96</v>
      </c>
      <c r="B776" s="238" t="str">
        <f>IF('Project pool deduction'!B40="Yes",CONCATENATE("Project Name: ",'Project pool deduction'!A25),"")</f>
        <v/>
      </c>
      <c r="C776" s="71"/>
      <c r="D776" s="71"/>
      <c r="E776" s="71"/>
      <c r="F776" s="71"/>
      <c r="G776" s="71"/>
      <c r="H776" s="92"/>
      <c r="I776" s="204"/>
      <c r="K776" s="254" t="s">
        <v>397</v>
      </c>
      <c r="L776" s="254"/>
      <c r="M776" s="2"/>
    </row>
    <row r="777" spans="1:21" s="14" customFormat="1" hidden="1" x14ac:dyDescent="0.25">
      <c r="A777" s="108" t="s">
        <v>92</v>
      </c>
      <c r="B777" s="347" t="s">
        <v>467</v>
      </c>
      <c r="C777" s="347"/>
      <c r="D777" s="347"/>
      <c r="E777" s="347"/>
      <c r="F777" s="347"/>
      <c r="G777" s="347"/>
      <c r="H777" s="92"/>
      <c r="I777" s="204"/>
      <c r="K777" s="254" t="s">
        <v>397</v>
      </c>
      <c r="L777" s="254"/>
      <c r="M777" s="2"/>
    </row>
    <row r="778" spans="1:21" s="14" customFormat="1" hidden="1" x14ac:dyDescent="0.25">
      <c r="A778" s="108" t="s">
        <v>227</v>
      </c>
      <c r="B778" s="234" t="s">
        <v>100</v>
      </c>
      <c r="C778" s="234"/>
      <c r="D778" s="234"/>
      <c r="E778" s="234"/>
      <c r="F778" s="234"/>
      <c r="G778" s="234"/>
      <c r="H778" s="92"/>
      <c r="I778" s="204"/>
      <c r="K778" s="254" t="s">
        <v>100</v>
      </c>
      <c r="L778" s="254"/>
      <c r="M778" s="2"/>
      <c r="T778" s="233"/>
      <c r="U778" s="233"/>
    </row>
    <row r="779" spans="1:21" s="14" customFormat="1" hidden="1" x14ac:dyDescent="0.25">
      <c r="A779" s="108" t="s">
        <v>228</v>
      </c>
      <c r="B779" s="234" t="s">
        <v>100</v>
      </c>
      <c r="C779" s="234"/>
      <c r="D779" s="234"/>
      <c r="E779" s="234"/>
      <c r="F779" s="234"/>
      <c r="G779" s="234"/>
      <c r="H779" s="92"/>
      <c r="I779" s="204"/>
      <c r="K779" s="254" t="s">
        <v>100</v>
      </c>
      <c r="L779" s="254"/>
      <c r="M779" s="2"/>
      <c r="N779" s="233"/>
      <c r="O779" s="233"/>
      <c r="P779" s="233"/>
      <c r="Q779" s="233"/>
      <c r="R779" s="233"/>
      <c r="S779" s="233"/>
    </row>
    <row r="780" spans="1:21" s="14" customFormat="1" hidden="1" x14ac:dyDescent="0.25">
      <c r="A780" s="108" t="s">
        <v>229</v>
      </c>
      <c r="B780" s="234" t="s">
        <v>100</v>
      </c>
      <c r="C780" s="234"/>
      <c r="D780" s="234"/>
      <c r="E780" s="234"/>
      <c r="F780" s="234"/>
      <c r="G780" s="234"/>
      <c r="H780" s="92"/>
      <c r="I780" s="204"/>
      <c r="K780" s="254" t="s">
        <v>100</v>
      </c>
      <c r="L780" s="254"/>
      <c r="M780" s="2"/>
    </row>
    <row r="781" spans="1:21" s="14" customFormat="1" hidden="1" x14ac:dyDescent="0.25">
      <c r="A781" s="108" t="s">
        <v>230</v>
      </c>
      <c r="B781" s="36" t="s">
        <v>100</v>
      </c>
      <c r="C781" s="234"/>
      <c r="D781" s="234"/>
      <c r="E781" s="234"/>
      <c r="F781" s="234"/>
      <c r="G781" s="234"/>
      <c r="H781" s="92"/>
      <c r="I781" s="204"/>
      <c r="K781" s="254" t="s">
        <v>100</v>
      </c>
      <c r="L781" s="254"/>
      <c r="M781" s="2"/>
    </row>
    <row r="782" spans="1:21" customFormat="1" ht="28.2" hidden="1" x14ac:dyDescent="0.3">
      <c r="A782" s="109" t="s">
        <v>231</v>
      </c>
      <c r="B782" s="234" t="str">
        <f>IF(B772=$N$4,"Yes","No")</f>
        <v>No</v>
      </c>
      <c r="C782" s="234"/>
      <c r="D782" s="234"/>
      <c r="E782" s="234"/>
      <c r="F782" s="234"/>
      <c r="G782" s="234"/>
      <c r="H782" s="133"/>
      <c r="I782" s="203"/>
      <c r="J782" s="14"/>
      <c r="K782" s="254" t="s">
        <v>100</v>
      </c>
      <c r="L782" s="254"/>
      <c r="M782" s="2"/>
      <c r="N782" s="14"/>
      <c r="O782" s="14"/>
      <c r="P782" s="14"/>
      <c r="Q782" s="14"/>
      <c r="R782" s="14"/>
      <c r="S782" s="14"/>
      <c r="T782" s="14"/>
      <c r="U782" s="14"/>
    </row>
    <row r="783" spans="1:21" s="14" customFormat="1" ht="15" hidden="1" customHeight="1" x14ac:dyDescent="0.25">
      <c r="A783" s="107" t="s">
        <v>102</v>
      </c>
      <c r="B783" s="347" t="s">
        <v>451</v>
      </c>
      <c r="C783" s="347"/>
      <c r="D783" s="347"/>
      <c r="E783" s="347"/>
      <c r="F783" s="347"/>
      <c r="G783" s="347"/>
      <c r="H783" s="92"/>
      <c r="I783" s="204"/>
      <c r="J783" s="53"/>
      <c r="K783" s="254" t="s">
        <v>100</v>
      </c>
      <c r="L783" s="254"/>
      <c r="M783" s="2"/>
    </row>
    <row r="784" spans="1:21" s="14" customFormat="1" hidden="1" x14ac:dyDescent="0.25">
      <c r="A784" s="110"/>
      <c r="B784" s="234"/>
      <c r="C784" s="234"/>
      <c r="D784" s="234"/>
      <c r="E784" s="234"/>
      <c r="F784" s="234"/>
      <c r="G784" s="234"/>
      <c r="H784" s="92"/>
      <c r="I784" s="204"/>
      <c r="K784" s="254" t="s">
        <v>100</v>
      </c>
      <c r="L784" s="254"/>
      <c r="M784" s="2"/>
    </row>
    <row r="785" spans="1:21" s="14" customFormat="1" ht="14.4" hidden="1" thickBot="1" x14ac:dyDescent="0.3">
      <c r="A785" s="111" t="s">
        <v>465</v>
      </c>
      <c r="B785" s="102" t="s">
        <v>466</v>
      </c>
      <c r="C785" s="101"/>
      <c r="D785" s="101"/>
      <c r="E785" s="101"/>
      <c r="F785" s="101"/>
      <c r="G785" s="101"/>
      <c r="H785" s="101"/>
      <c r="I785" s="204"/>
      <c r="K785" s="254" t="s">
        <v>397</v>
      </c>
      <c r="L785" s="254"/>
      <c r="M785" s="2"/>
    </row>
    <row r="786" spans="1:21" s="14" customFormat="1" hidden="1" x14ac:dyDescent="0.25">
      <c r="A786" s="107" t="s">
        <v>92</v>
      </c>
      <c r="B786" s="234" t="s">
        <v>444</v>
      </c>
      <c r="C786" s="234"/>
      <c r="D786" s="234"/>
      <c r="E786" s="234"/>
      <c r="F786" s="234"/>
      <c r="G786" s="234"/>
      <c r="H786" s="92"/>
      <c r="I786" s="204"/>
      <c r="K786" s="254" t="s">
        <v>100</v>
      </c>
      <c r="L786" s="254"/>
      <c r="M786" s="2"/>
      <c r="N786" s="13"/>
      <c r="O786" s="13"/>
      <c r="P786" s="13"/>
      <c r="Q786" s="13"/>
      <c r="R786" s="13"/>
      <c r="S786" s="13"/>
    </row>
    <row r="787" spans="1:21" s="233" customFormat="1" ht="14.4" hidden="1" x14ac:dyDescent="0.3">
      <c r="A787" s="106"/>
      <c r="B787" s="44" t="str">
        <f>CONCATENATE($O$2&amp;": "&amp;VLOOKUP($B786,$N$3:$U$23,2,0))</f>
        <v>Font: Arial</v>
      </c>
      <c r="C787" s="44" t="str">
        <f>CONCATENATE($P$2&amp;": "&amp;VLOOKUP($B786,$N$3:$U$23,3,0))</f>
        <v>T-face: Normal</v>
      </c>
      <c r="D787" s="44" t="str">
        <f>CONCATENATE($Q$2&amp;": "&amp;VLOOKUP($B786,$N$3:$U$23,4,0))</f>
        <v>Font size: 11</v>
      </c>
      <c r="E787" s="44" t="str">
        <f>CONCATENATE($R$2&amp;": "&amp;VLOOKUP($B786,$N$3:$U$23,5,0))</f>
        <v>Row height: 30</v>
      </c>
      <c r="F787" s="44" t="str">
        <f>CONCATENATE($S$2&amp;": "&amp;VLOOKUP($B786,$N$3:$U$23,6,0))</f>
        <v>Text col: Black</v>
      </c>
      <c r="G787" s="44" t="str">
        <f>CONCATENATE($T$2&amp;": "&amp;VLOOKUP($B786,$N$3:$U$23,7,0))</f>
        <v>BG col: White</v>
      </c>
      <c r="H787" s="131" t="str">
        <f>CONCATENATE($U$2&amp;": "&amp;VLOOKUP($B786,$N$3:$U$23,8,0))</f>
        <v>Just: Left</v>
      </c>
      <c r="I787" s="206"/>
      <c r="J787" s="14"/>
      <c r="K787" s="254" t="s">
        <v>100</v>
      </c>
      <c r="L787" s="254"/>
      <c r="M787" s="2"/>
      <c r="N787" s="13"/>
      <c r="O787" s="13"/>
      <c r="P787" s="13"/>
      <c r="Q787" s="13"/>
      <c r="R787" s="13"/>
      <c r="S787" s="13"/>
      <c r="T787"/>
      <c r="U787"/>
    </row>
    <row r="788" spans="1:21" s="14" customFormat="1" hidden="1" x14ac:dyDescent="0.25">
      <c r="A788" s="107" t="s">
        <v>93</v>
      </c>
      <c r="B788" s="234" t="s">
        <v>109</v>
      </c>
      <c r="C788" s="234"/>
      <c r="D788" s="234"/>
      <c r="E788" s="234"/>
      <c r="F788" s="234"/>
      <c r="G788" s="234"/>
      <c r="H788" s="92"/>
      <c r="I788" s="204"/>
      <c r="J788" s="233"/>
      <c r="K788" s="254" t="s">
        <v>100</v>
      </c>
      <c r="L788" s="254"/>
      <c r="M788" s="2"/>
      <c r="N788" s="54"/>
      <c r="O788" s="65"/>
      <c r="P788" s="65"/>
      <c r="Q788" s="65"/>
      <c r="R788" s="65"/>
      <c r="S788" s="54"/>
    </row>
    <row r="789" spans="1:21" s="14" customFormat="1" hidden="1" x14ac:dyDescent="0.25">
      <c r="A789" s="107" t="s">
        <v>94</v>
      </c>
      <c r="B789" s="234"/>
      <c r="C789" s="234"/>
      <c r="D789" s="234"/>
      <c r="E789" s="234"/>
      <c r="F789" s="234"/>
      <c r="G789" s="234"/>
      <c r="H789" s="92"/>
      <c r="I789" s="204"/>
      <c r="K789" s="254" t="s">
        <v>100</v>
      </c>
      <c r="L789" s="254"/>
      <c r="M789" s="2"/>
    </row>
    <row r="790" spans="1:21" s="14" customFormat="1" hidden="1" x14ac:dyDescent="0.25">
      <c r="A790" s="108" t="s">
        <v>96</v>
      </c>
      <c r="B790" s="238" t="str">
        <f>IF('Project pool deduction'!B40="Yes",' Reference module'!B53,"")</f>
        <v/>
      </c>
      <c r="C790" s="71"/>
      <c r="D790" s="71"/>
      <c r="E790" s="71"/>
      <c r="F790" s="71"/>
      <c r="G790" s="71"/>
      <c r="H790" s="92"/>
      <c r="I790" s="204"/>
      <c r="K790" s="254" t="s">
        <v>397</v>
      </c>
      <c r="L790" s="254"/>
      <c r="M790" s="2"/>
    </row>
    <row r="791" spans="1:21" s="14" customFormat="1" ht="15" hidden="1" customHeight="1" x14ac:dyDescent="0.25">
      <c r="A791" s="108" t="s">
        <v>92</v>
      </c>
      <c r="B791" s="347" t="s">
        <v>467</v>
      </c>
      <c r="C791" s="347"/>
      <c r="D791" s="347"/>
      <c r="E791" s="347"/>
      <c r="F791" s="347"/>
      <c r="G791" s="347"/>
      <c r="H791" s="92"/>
      <c r="I791" s="204"/>
      <c r="K791" s="254" t="s">
        <v>397</v>
      </c>
      <c r="L791" s="254"/>
      <c r="M791" s="2"/>
    </row>
    <row r="792" spans="1:21" s="14" customFormat="1" hidden="1" x14ac:dyDescent="0.25">
      <c r="A792" s="108" t="s">
        <v>227</v>
      </c>
      <c r="B792" s="234" t="s">
        <v>100</v>
      </c>
      <c r="C792" s="234"/>
      <c r="D792" s="234"/>
      <c r="E792" s="234"/>
      <c r="F792" s="234"/>
      <c r="G792" s="234"/>
      <c r="H792" s="92"/>
      <c r="I792" s="204"/>
      <c r="K792" s="254" t="s">
        <v>100</v>
      </c>
      <c r="L792" s="254"/>
      <c r="M792" s="2"/>
      <c r="T792" s="233"/>
      <c r="U792" s="233"/>
    </row>
    <row r="793" spans="1:21" s="14" customFormat="1" hidden="1" x14ac:dyDescent="0.25">
      <c r="A793" s="108" t="s">
        <v>228</v>
      </c>
      <c r="B793" s="234" t="s">
        <v>100</v>
      </c>
      <c r="C793" s="234"/>
      <c r="D793" s="234"/>
      <c r="E793" s="234"/>
      <c r="F793" s="234"/>
      <c r="G793" s="234"/>
      <c r="H793" s="92"/>
      <c r="I793" s="204"/>
      <c r="K793" s="254" t="s">
        <v>100</v>
      </c>
      <c r="L793" s="254"/>
      <c r="M793" s="2"/>
      <c r="N793" s="233"/>
      <c r="O793" s="233"/>
      <c r="P793" s="233"/>
      <c r="Q793" s="233"/>
      <c r="R793" s="233"/>
      <c r="S793" s="233"/>
    </row>
    <row r="794" spans="1:21" s="14" customFormat="1" hidden="1" x14ac:dyDescent="0.25">
      <c r="A794" s="108" t="s">
        <v>229</v>
      </c>
      <c r="B794" s="234" t="s">
        <v>100</v>
      </c>
      <c r="C794" s="234"/>
      <c r="D794" s="234"/>
      <c r="E794" s="234"/>
      <c r="F794" s="234"/>
      <c r="G794" s="234"/>
      <c r="H794" s="92"/>
      <c r="I794" s="204"/>
      <c r="K794" s="254" t="s">
        <v>100</v>
      </c>
      <c r="L794" s="254"/>
      <c r="M794" s="2"/>
    </row>
    <row r="795" spans="1:21" s="14" customFormat="1" hidden="1" x14ac:dyDescent="0.25">
      <c r="A795" s="108" t="s">
        <v>230</v>
      </c>
      <c r="B795" s="36" t="s">
        <v>100</v>
      </c>
      <c r="C795" s="234"/>
      <c r="D795" s="234"/>
      <c r="E795" s="234"/>
      <c r="F795" s="234"/>
      <c r="G795" s="234"/>
      <c r="H795" s="92"/>
      <c r="I795" s="204"/>
      <c r="K795" s="254" t="s">
        <v>100</v>
      </c>
      <c r="L795" s="254"/>
      <c r="M795" s="2"/>
    </row>
    <row r="796" spans="1:21" customFormat="1" ht="28.2" hidden="1" x14ac:dyDescent="0.3">
      <c r="A796" s="109" t="s">
        <v>231</v>
      </c>
      <c r="B796" s="234" t="str">
        <f>IF(B786=$N$4,"Yes","No")</f>
        <v>No</v>
      </c>
      <c r="C796" s="234"/>
      <c r="D796" s="234"/>
      <c r="E796" s="234"/>
      <c r="F796" s="234"/>
      <c r="G796" s="234"/>
      <c r="H796" s="133"/>
      <c r="I796" s="203"/>
      <c r="J796" s="14"/>
      <c r="K796" s="254" t="s">
        <v>100</v>
      </c>
      <c r="L796" s="254"/>
      <c r="M796" s="2"/>
      <c r="N796" s="14"/>
      <c r="O796" s="14"/>
      <c r="P796" s="14"/>
      <c r="Q796" s="14"/>
      <c r="R796" s="14"/>
      <c r="S796" s="14"/>
      <c r="T796" s="14"/>
      <c r="U796" s="14"/>
    </row>
    <row r="797" spans="1:21" s="14" customFormat="1" ht="15" hidden="1" customHeight="1" x14ac:dyDescent="0.25">
      <c r="A797" s="107" t="s">
        <v>102</v>
      </c>
      <c r="B797" s="347" t="s">
        <v>451</v>
      </c>
      <c r="C797" s="347"/>
      <c r="D797" s="347"/>
      <c r="E797" s="347"/>
      <c r="F797" s="347"/>
      <c r="G797" s="347"/>
      <c r="H797" s="92"/>
      <c r="I797" s="204"/>
      <c r="J797" s="53"/>
      <c r="K797" s="254" t="s">
        <v>100</v>
      </c>
      <c r="L797" s="254"/>
      <c r="M797" s="2"/>
    </row>
    <row r="798" spans="1:21" s="14" customFormat="1" hidden="1" x14ac:dyDescent="0.25">
      <c r="A798" s="110"/>
      <c r="B798" s="234"/>
      <c r="C798" s="234"/>
      <c r="D798" s="234"/>
      <c r="E798" s="234"/>
      <c r="F798" s="234"/>
      <c r="G798" s="234"/>
      <c r="H798" s="92"/>
      <c r="I798" s="204"/>
      <c r="K798" s="254" t="s">
        <v>100</v>
      </c>
      <c r="L798" s="254"/>
      <c r="M798" s="2"/>
    </row>
    <row r="799" spans="1:21" s="14" customFormat="1" ht="14.4" hidden="1" thickBot="1" x14ac:dyDescent="0.3">
      <c r="A799" s="111" t="s">
        <v>461</v>
      </c>
      <c r="B799" s="143" t="s">
        <v>312</v>
      </c>
      <c r="C799" s="144"/>
      <c r="D799" s="144"/>
      <c r="E799" s="144"/>
      <c r="F799" s="144"/>
      <c r="G799" s="144"/>
      <c r="H799" s="145"/>
      <c r="I799" s="204"/>
      <c r="K799" s="254" t="s">
        <v>397</v>
      </c>
      <c r="L799" s="254"/>
      <c r="M799" s="2"/>
    </row>
    <row r="800" spans="1:21" s="14" customFormat="1" hidden="1" x14ac:dyDescent="0.25">
      <c r="A800" s="107" t="s">
        <v>92</v>
      </c>
      <c r="B800" s="64" t="s">
        <v>261</v>
      </c>
      <c r="C800" s="64"/>
      <c r="D800" s="64"/>
      <c r="E800" s="64"/>
      <c r="F800" s="64"/>
      <c r="G800" s="64"/>
      <c r="H800" s="92"/>
      <c r="I800" s="204"/>
      <c r="K800" s="254" t="s">
        <v>100</v>
      </c>
      <c r="L800" s="254"/>
      <c r="M800" s="2"/>
    </row>
    <row r="801" spans="1:21" s="69" customFormat="1" ht="28.2" hidden="1" x14ac:dyDescent="0.3">
      <c r="A801" s="109"/>
      <c r="B801" s="44" t="str">
        <f>CONCATENATE($O$2&amp;": "&amp;VLOOKUP($B800,$N$3:$U$23,2,0))</f>
        <v>Font: Arial</v>
      </c>
      <c r="C801" s="44" t="str">
        <f>CONCATENATE($P$2&amp;": "&amp;VLOOKUP($B800,$N$3:$U$23,3,0))</f>
        <v>T-face: Normal</v>
      </c>
      <c r="D801" s="44" t="str">
        <f>CONCATENATE($Q$2&amp;": "&amp;VLOOKUP($B800,$N$3:$U$23,4,0))</f>
        <v>Font size: 11</v>
      </c>
      <c r="E801" s="44" t="str">
        <f>CONCATENATE($R$2&amp;": "&amp;VLOOKUP($B800,$N$3:$U$23,5,0))</f>
        <v>Row height: Dependant</v>
      </c>
      <c r="F801" s="44" t="str">
        <f>CONCATENATE($S$2&amp;": "&amp;VLOOKUP($B800,$N$3:$U$23,6,0))</f>
        <v>Text col: Black</v>
      </c>
      <c r="G801" s="44" t="str">
        <f>CONCATENATE($T$2&amp;": "&amp;VLOOKUP($B800,$N$3:$U$23,7,0))</f>
        <v>BG col: White</v>
      </c>
      <c r="H801" s="131" t="str">
        <f>CONCATENATE($U$2&amp;": "&amp;VLOOKUP($B800,$N$3:$U$23,8,0))</f>
        <v>Just: Left</v>
      </c>
      <c r="I801" s="206"/>
      <c r="J801" s="14"/>
      <c r="K801" s="254" t="s">
        <v>100</v>
      </c>
      <c r="L801" s="254"/>
      <c r="M801" s="2"/>
      <c r="N801" s="14"/>
      <c r="O801" s="14"/>
      <c r="P801" s="14"/>
      <c r="Q801" s="14"/>
      <c r="R801" s="14"/>
      <c r="S801" s="14"/>
      <c r="T801"/>
      <c r="U801"/>
    </row>
    <row r="802" spans="1:21" s="14" customFormat="1" hidden="1" x14ac:dyDescent="0.25">
      <c r="A802" s="108" t="s">
        <v>93</v>
      </c>
      <c r="B802" s="64" t="s">
        <v>84</v>
      </c>
      <c r="C802" s="64"/>
      <c r="D802" s="64"/>
      <c r="E802" s="64"/>
      <c r="F802" s="64"/>
      <c r="G802" s="64"/>
      <c r="H802" s="92"/>
      <c r="I802" s="204"/>
      <c r="J802" s="69"/>
      <c r="K802" s="254" t="s">
        <v>100</v>
      </c>
      <c r="L802" s="254"/>
      <c r="M802" s="2"/>
      <c r="N802" s="54"/>
      <c r="O802" s="65"/>
      <c r="P802" s="65"/>
      <c r="Q802" s="65"/>
      <c r="R802" s="65"/>
      <c r="S802" s="54"/>
    </row>
    <row r="803" spans="1:21" s="14" customFormat="1" hidden="1" x14ac:dyDescent="0.25">
      <c r="A803" s="108" t="s">
        <v>94</v>
      </c>
      <c r="B803" s="64"/>
      <c r="C803" s="64"/>
      <c r="D803" s="64"/>
      <c r="E803" s="64"/>
      <c r="F803" s="64"/>
      <c r="G803" s="64"/>
      <c r="H803" s="92"/>
      <c r="I803" s="204"/>
      <c r="K803" s="254" t="s">
        <v>100</v>
      </c>
      <c r="L803" s="254"/>
      <c r="M803" s="2"/>
    </row>
    <row r="804" spans="1:21" s="14" customFormat="1" ht="15" hidden="1" customHeight="1" x14ac:dyDescent="0.25">
      <c r="A804" s="108" t="s">
        <v>96</v>
      </c>
      <c r="B804" s="64" t="s">
        <v>243</v>
      </c>
      <c r="C804" s="64"/>
      <c r="D804" s="64"/>
      <c r="E804" s="64"/>
      <c r="F804" s="64"/>
      <c r="G804" s="64"/>
      <c r="H804" s="92"/>
      <c r="I804" s="204"/>
      <c r="K804" s="254" t="s">
        <v>100</v>
      </c>
      <c r="L804" s="254"/>
      <c r="M804" s="2"/>
    </row>
    <row r="805" spans="1:21" s="14" customFormat="1" ht="15" hidden="1" customHeight="1" thickBot="1" x14ac:dyDescent="0.3">
      <c r="A805" s="108" t="s">
        <v>92</v>
      </c>
      <c r="B805" s="347" t="s">
        <v>232</v>
      </c>
      <c r="C805" s="347"/>
      <c r="D805" s="347"/>
      <c r="E805" s="347"/>
      <c r="F805" s="347"/>
      <c r="G805" s="347"/>
      <c r="H805" s="92"/>
      <c r="I805" s="204"/>
      <c r="K805" s="254" t="s">
        <v>397</v>
      </c>
      <c r="L805" s="254"/>
      <c r="M805" s="2"/>
    </row>
    <row r="806" spans="1:21" s="14" customFormat="1" ht="60" hidden="1" customHeight="1" x14ac:dyDescent="0.25">
      <c r="A806" s="189" t="s">
        <v>337</v>
      </c>
      <c r="B806" s="379"/>
      <c r="C806" s="380"/>
      <c r="D806" s="380"/>
      <c r="E806" s="380"/>
      <c r="F806" s="380"/>
      <c r="G806" s="381"/>
      <c r="H806" s="138"/>
      <c r="I806" s="204"/>
      <c r="K806" s="254" t="s">
        <v>397</v>
      </c>
      <c r="L806" s="254"/>
      <c r="M806" s="2"/>
      <c r="T806" s="69"/>
      <c r="U806" s="69"/>
    </row>
    <row r="807" spans="1:21" s="14" customFormat="1" ht="77.25" hidden="1" customHeight="1" x14ac:dyDescent="0.25">
      <c r="A807" s="116" t="s">
        <v>338</v>
      </c>
      <c r="B807" s="378" t="str">
        <f>B709</f>
        <v>A project pool deduction can't be calculated - see Guidance on field entries above.</v>
      </c>
      <c r="C807" s="376"/>
      <c r="D807" s="376"/>
      <c r="E807" s="376"/>
      <c r="F807" s="376"/>
      <c r="G807" s="377"/>
      <c r="H807" s="138"/>
      <c r="I807" s="204"/>
      <c r="K807" s="254" t="s">
        <v>397</v>
      </c>
      <c r="L807" s="254"/>
      <c r="M807" s="2"/>
      <c r="N807" s="69"/>
      <c r="O807" s="69"/>
      <c r="P807" s="69"/>
      <c r="Q807" s="69"/>
      <c r="R807" s="69"/>
      <c r="S807" s="69"/>
    </row>
    <row r="808" spans="1:21" s="14" customFormat="1" ht="209.25" hidden="1" customHeight="1" x14ac:dyDescent="0.25">
      <c r="A808" s="117" t="s">
        <v>340</v>
      </c>
      <c r="B808" s="376" t="str">
        <f>IF('Project pool deduction'!B28=B399,B809,IF('Project pool deduction'!B28="Yes",' Reference module'!B811,IF(AND('Project pool deduction'!B28="No",$B$880&gt;0),' Reference module'!B809,IF(AND('Project pool deduction'!B28="No",$B$880&lt;=0),' Reference module'!B810,IF('Project pool deduction'!B28="Yes",' Reference module'!B811)))))</f>
        <v>Where your project is ongoing, your project pool deduction is worked out as follows:
First, add your YYYY-PY project pool closing balance ($0.00) to the sum of any project amounts allocated to the pool in YYYY-CY ($0.00). That gives you the the project pool value at 30 June YYYY which is $9,999,99F.
Divide the value of the project pool ($9,999,99F) by the estimated project life (9.99 years) to get $9,999,99I.
Multiply that by the deduction rate (999%) to get $9,999,99K. 
Multiply that value ($9,999,99L) by the portion of the project that was used for a taxation purpose in YYYY-CY (999.99%).
The result is the YYYY project pool deduction of $0.00.</v>
      </c>
      <c r="C808" s="376"/>
      <c r="D808" s="376"/>
      <c r="E808" s="376"/>
      <c r="F808" s="376"/>
      <c r="G808" s="377"/>
      <c r="H808" s="138"/>
      <c r="I808" s="204"/>
      <c r="K808" s="254" t="s">
        <v>397</v>
      </c>
      <c r="L808" s="254"/>
      <c r="M808" s="2"/>
    </row>
    <row r="809" spans="1:21" s="14" customFormat="1" ht="174" hidden="1" customHeight="1" x14ac:dyDescent="0.3">
      <c r="A809" s="190" t="s">
        <v>334</v>
      </c>
      <c r="B809" s="345" t="str">
        <f>CONCATENATE("Where your project is ongoing, your project pool deduction is worked out as follows:
First, add your "&amp;$B$864&amp;" project pool closing balance "&amp;$B$865&amp;" to the sum of any project amounts allocated to the pool in "&amp;B866&amp;" "&amp;$B$867&amp;". That gives you the the project pool value at 30 June "&amp;B868&amp;" which is "&amp;$B$870&amp;".
Divide the value of the project pool "&amp;$B$869&amp;" by the estimated project life "&amp;$B$871&amp;" to get "&amp;$B$872&amp;".
Multiply that by the deduction rate "&amp;$B$873&amp;" to get "&amp;$B$874&amp;". 
Multiply that value "&amp;$B$875&amp;" by the portion of the project that was used for a taxation purpose in "&amp;$B$866&amp;" "&amp;$B$876&amp;".
The result is the "&amp;$B$868&amp;" project pool deduction of "&amp;$B$877&amp;".")</f>
        <v>Where your project is ongoing, your project pool deduction is worked out as follows:
First, add your YYYY-PY project pool closing balance ($0.00) to the sum of any project amounts allocated to the pool in YYYY-CY ($0.00). That gives you the the project pool value at 30 June YYYY which is $9,999,99F.
Divide the value of the project pool ($9,999,99F) by the estimated project life (9.99 years) to get $9,999,99I.
Multiply that by the deduction rate (999%) to get $9,999,99K. 
Multiply that value ($9,999,99L) by the portion of the project that was used for a taxation purpose in YYYY-CY (999.99%).
The result is the YYYY project pool deduction of $0.00.</v>
      </c>
      <c r="C809" s="345"/>
      <c r="D809" s="345"/>
      <c r="E809" s="345"/>
      <c r="F809" s="345"/>
      <c r="G809" s="346"/>
      <c r="H809" s="136"/>
      <c r="I809" s="204"/>
      <c r="K809" s="254" t="s">
        <v>397</v>
      </c>
      <c r="L809" s="254"/>
      <c r="M809" s="2"/>
    </row>
    <row r="810" spans="1:21" s="14" customFormat="1" ht="149.25" hidden="1" customHeight="1" x14ac:dyDescent="0.3">
      <c r="A810" s="190" t="s">
        <v>335</v>
      </c>
      <c r="B810" s="345" t="str">
        <f>CONCATENATE("Where your project is ongoing, your project pool deduction is worked out as follows:
First, add your "&amp;$B$864&amp;" project pool closing balance "&amp;$B$865&amp;" to the sum of any project amounts allocated to the pool in "&amp;B866&amp;" "&amp;$B$867&amp;". That gives you the the project pool value at 30 June "&amp;B868&amp;" which is "&amp;$B$869&amp;".
Multiply that value "&amp;$B$869&amp;" by the portion of the project that was used for a taxation purpose in "&amp;$B$866&amp;" "&amp;$B$876&amp;".
The result is the "&amp;$B$868&amp;" project pool deduction of "&amp;$B$877&amp;".")</f>
        <v>Where your project is ongoing, your project pool deduction is worked out as follows:
First, add your YYYY-PY project pool closing balance ($0.00) to the sum of any project amounts allocated to the pool in YYYY-CY ($0.00). That gives you the the project pool value at 30 June YYYY which is ($9,999,99F).
Multiply that value ($9,999,99F) by the portion of the project that was used for a taxation purpose in YYYY-CY (999.99%).
The result is the YYYY project pool deduction of $0.00.</v>
      </c>
      <c r="C810" s="345"/>
      <c r="D810" s="345"/>
      <c r="E810" s="345"/>
      <c r="F810" s="345"/>
      <c r="G810" s="346"/>
      <c r="H810" s="136"/>
      <c r="I810" s="204"/>
      <c r="K810" s="254" t="s">
        <v>397</v>
      </c>
      <c r="L810" s="254"/>
      <c r="M810" s="2"/>
    </row>
    <row r="811" spans="1:21" s="14" customFormat="1" ht="139.5" hidden="1" customHeight="1" x14ac:dyDescent="0.3">
      <c r="A811" s="190" t="s">
        <v>336</v>
      </c>
      <c r="B811" s="345" t="str">
        <f>CONCATENATE("Where your project has been abandoned, sold or otherwise disposed of, your project pool deduction is worked out as follows:
First, add your "&amp;B864&amp;" project pool closing balance "&amp;B865&amp;" to the sum of any project amounts allocated to the pool in "&amp;B866&amp;" "&amp;B867&amp;". This gives you the value of the project pool at 30 June "&amp;B868&amp;" which is "&amp;B870&amp;".
Multiply the value of the project pool "&amp;B869&amp;" by the portion of the project that was used for a taxation purpose in "&amp;B866&amp;" "&amp;B876&amp;".
This gives you a "&amp;B866&amp;" project pool deduction of "&amp;B877&amp;".")</f>
        <v>Where your project has been abandoned, sold or otherwise disposed of, your project pool deduction is worked out as follows:
First, add your YYYY-PY project pool closing balance ($0.00) to the sum of any project amounts allocated to the pool in YYYY-CY ($0.00). This gives you the value of the project pool at 30 June YYYY which is $9,999,99F.
Multiply the value of the project pool ($9,999,99F) by the portion of the project that was used for a taxation purpose in YYYY-CY (999.99%).
This gives you a YYYY-CY project pool deduction of $0.00.</v>
      </c>
      <c r="C811" s="345"/>
      <c r="D811" s="345"/>
      <c r="E811" s="345"/>
      <c r="F811" s="345"/>
      <c r="G811" s="346"/>
      <c r="H811" s="137"/>
      <c r="I811" s="204"/>
      <c r="K811" s="254" t="s">
        <v>397</v>
      </c>
      <c r="L811" s="254"/>
      <c r="M811" s="2"/>
    </row>
    <row r="812" spans="1:21" s="14" customFormat="1" ht="54" hidden="1" customHeight="1" x14ac:dyDescent="0.25">
      <c r="A812" s="116" t="s">
        <v>339</v>
      </c>
      <c r="B812" s="378" t="s">
        <v>333</v>
      </c>
      <c r="C812" s="376"/>
      <c r="D812" s="376"/>
      <c r="E812" s="376"/>
      <c r="F812" s="376"/>
      <c r="G812" s="377"/>
      <c r="H812" s="138"/>
      <c r="I812" s="204"/>
      <c r="K812" s="254" t="s">
        <v>397</v>
      </c>
      <c r="L812" s="254"/>
      <c r="M812" s="2"/>
    </row>
    <row r="813" spans="1:21" s="14" customFormat="1" ht="175.5" hidden="1" customHeight="1" thickBot="1" x14ac:dyDescent="0.3">
      <c r="A813" s="213" t="s">
        <v>406</v>
      </c>
      <c r="B813" s="356" t="str">
        <f>IF('Project pool deduction'!$B$40="- Select -","",IF('Project pool deduction'!B40="No",$B$812,IF($B$680="Not complete",$B$807,IF('Project pool deduction'!$B$40="Yes",' Reference module'!$B$808,))))</f>
        <v/>
      </c>
      <c r="C813" s="356"/>
      <c r="D813" s="356"/>
      <c r="E813" s="356"/>
      <c r="F813" s="356"/>
      <c r="G813" s="357"/>
      <c r="H813" s="139"/>
      <c r="I813" s="204"/>
      <c r="K813" s="254" t="s">
        <v>397</v>
      </c>
      <c r="L813" s="254"/>
      <c r="M813" s="2"/>
    </row>
    <row r="814" spans="1:21" s="14" customFormat="1" hidden="1" x14ac:dyDescent="0.25">
      <c r="A814" s="108" t="s">
        <v>227</v>
      </c>
      <c r="B814" s="64" t="s">
        <v>100</v>
      </c>
      <c r="C814" s="64"/>
      <c r="D814" s="64"/>
      <c r="E814" s="64"/>
      <c r="F814" s="64"/>
      <c r="G814" s="64"/>
      <c r="H814" s="92"/>
      <c r="I814" s="204"/>
      <c r="K814" s="254" t="s">
        <v>100</v>
      </c>
      <c r="L814" s="254"/>
      <c r="M814" s="2"/>
    </row>
    <row r="815" spans="1:21" s="14" customFormat="1" hidden="1" x14ac:dyDescent="0.25">
      <c r="A815" s="108" t="s">
        <v>228</v>
      </c>
      <c r="B815" s="64" t="s">
        <v>100</v>
      </c>
      <c r="C815" s="64"/>
      <c r="D815" s="64"/>
      <c r="E815" s="64"/>
      <c r="F815" s="64"/>
      <c r="G815" s="64"/>
      <c r="H815" s="92"/>
      <c r="I815" s="204"/>
      <c r="K815" s="254" t="s">
        <v>100</v>
      </c>
      <c r="L815" s="254"/>
      <c r="M815" s="2"/>
    </row>
    <row r="816" spans="1:21" s="14" customFormat="1" hidden="1" x14ac:dyDescent="0.25">
      <c r="A816" s="108" t="s">
        <v>229</v>
      </c>
      <c r="B816" s="64" t="s">
        <v>100</v>
      </c>
      <c r="C816" s="64"/>
      <c r="D816" s="64"/>
      <c r="E816" s="64"/>
      <c r="F816" s="64"/>
      <c r="G816" s="64"/>
      <c r="H816" s="92"/>
      <c r="I816" s="204"/>
      <c r="K816" s="254" t="s">
        <v>100</v>
      </c>
      <c r="L816" s="254"/>
      <c r="M816" s="2"/>
    </row>
    <row r="817" spans="1:21" s="14" customFormat="1" hidden="1" x14ac:dyDescent="0.25">
      <c r="A817" s="108" t="s">
        <v>230</v>
      </c>
      <c r="B817" s="36" t="s">
        <v>431</v>
      </c>
      <c r="C817" s="64"/>
      <c r="D817" s="64"/>
      <c r="E817" s="64"/>
      <c r="F817" s="64"/>
      <c r="G817" s="64"/>
      <c r="H817" s="92"/>
      <c r="I817" s="204"/>
      <c r="K817" s="254" t="s">
        <v>100</v>
      </c>
      <c r="L817" s="254"/>
      <c r="M817" s="2"/>
    </row>
    <row r="818" spans="1:21" customFormat="1" ht="28.2" hidden="1" x14ac:dyDescent="0.3">
      <c r="A818" s="109" t="s">
        <v>231</v>
      </c>
      <c r="B818" s="64" t="str">
        <f>IF(B800=$N$4,"Yes","No")</f>
        <v>No</v>
      </c>
      <c r="C818" s="64"/>
      <c r="D818" s="64"/>
      <c r="E818" s="64"/>
      <c r="F818" s="64"/>
      <c r="G818" s="64"/>
      <c r="H818" s="133"/>
      <c r="I818" s="203"/>
      <c r="J818" s="14"/>
      <c r="K818" s="254" t="s">
        <v>100</v>
      </c>
      <c r="L818" s="254"/>
      <c r="M818" s="2"/>
      <c r="N818" s="14"/>
      <c r="O818" s="14"/>
      <c r="P818" s="14"/>
      <c r="Q818" s="14"/>
      <c r="R818" s="14"/>
      <c r="S818" s="14"/>
      <c r="T818" s="14"/>
      <c r="U818" s="14"/>
    </row>
    <row r="819" spans="1:21" s="14" customFormat="1" ht="225" hidden="1" customHeight="1" thickBot="1" x14ac:dyDescent="0.3">
      <c r="A819" s="107" t="s">
        <v>102</v>
      </c>
      <c r="B819" s="347" t="s">
        <v>404</v>
      </c>
      <c r="C819" s="347"/>
      <c r="D819" s="347"/>
      <c r="E819" s="347"/>
      <c r="F819" s="347"/>
      <c r="G819" s="347"/>
      <c r="H819" s="92"/>
      <c r="I819" s="204"/>
      <c r="J819" s="53"/>
      <c r="K819" s="254" t="s">
        <v>397</v>
      </c>
      <c r="L819" s="254"/>
      <c r="M819" s="2"/>
    </row>
    <row r="820" spans="1:21" s="14" customFormat="1" ht="14.4" hidden="1" thickBot="1" x14ac:dyDescent="0.3">
      <c r="A820" s="111" t="s">
        <v>462</v>
      </c>
      <c r="B820" s="143" t="s">
        <v>410</v>
      </c>
      <c r="C820" s="144"/>
      <c r="D820" s="144"/>
      <c r="E820" s="144"/>
      <c r="F820" s="144"/>
      <c r="G820" s="144"/>
      <c r="H820" s="145"/>
      <c r="I820" s="204"/>
      <c r="K820" s="254" t="s">
        <v>397</v>
      </c>
      <c r="L820" s="254"/>
      <c r="M820" s="2"/>
    </row>
    <row r="821" spans="1:21" s="14" customFormat="1" hidden="1" x14ac:dyDescent="0.25">
      <c r="A821" s="107" t="s">
        <v>92</v>
      </c>
      <c r="B821" s="64" t="s">
        <v>261</v>
      </c>
      <c r="C821" s="64"/>
      <c r="D821" s="64"/>
      <c r="E821" s="64"/>
      <c r="F821" s="64"/>
      <c r="G821" s="64"/>
      <c r="H821" s="92"/>
      <c r="I821" s="204"/>
      <c r="K821" s="254" t="s">
        <v>100</v>
      </c>
      <c r="L821" s="254"/>
      <c r="M821" s="2"/>
    </row>
    <row r="822" spans="1:21" s="69" customFormat="1" ht="27.6" hidden="1" x14ac:dyDescent="0.25">
      <c r="A822" s="109"/>
      <c r="B822" s="44" t="str">
        <f>CONCATENATE($O$2&amp;": "&amp;VLOOKUP($B821,$N$3:$U$23,2,0))</f>
        <v>Font: Arial</v>
      </c>
      <c r="C822" s="44" t="str">
        <f>CONCATENATE($P$2&amp;": "&amp;VLOOKUP($B821,$N$3:$U$23,3,0))</f>
        <v>T-face: Normal</v>
      </c>
      <c r="D822" s="44" t="str">
        <f>CONCATENATE($Q$2&amp;": "&amp;VLOOKUP($B821,$N$3:$U$23,4,0))</f>
        <v>Font size: 11</v>
      </c>
      <c r="E822" s="44" t="str">
        <f>CONCATENATE($R$2&amp;": "&amp;VLOOKUP($B821,$N$3:$U$23,5,0))</f>
        <v>Row height: Dependant</v>
      </c>
      <c r="F822" s="44" t="str">
        <f>CONCATENATE($S$2&amp;": "&amp;VLOOKUP($B821,$N$3:$U$23,6,0))</f>
        <v>Text col: Black</v>
      </c>
      <c r="G822" s="44" t="str">
        <f>CONCATENATE($T$2&amp;": "&amp;VLOOKUP($B821,$N$3:$U$23,7,0))</f>
        <v>BG col: White</v>
      </c>
      <c r="H822" s="131" t="str">
        <f>CONCATENATE($U$2&amp;": "&amp;VLOOKUP($B821,$N$3:$U$23,8,0))</f>
        <v>Just: Left</v>
      </c>
      <c r="I822" s="206"/>
      <c r="J822" s="14"/>
      <c r="K822" s="254" t="s">
        <v>100</v>
      </c>
      <c r="L822" s="254"/>
      <c r="M822" s="2"/>
      <c r="N822" s="14"/>
      <c r="O822" s="14"/>
      <c r="P822" s="14"/>
      <c r="Q822" s="14"/>
      <c r="R822" s="14"/>
      <c r="S822" s="14"/>
      <c r="T822" s="14"/>
      <c r="U822" s="14"/>
    </row>
    <row r="823" spans="1:21" s="14" customFormat="1" ht="14.4" hidden="1" x14ac:dyDescent="0.3">
      <c r="A823" s="108" t="s">
        <v>93</v>
      </c>
      <c r="B823" s="64" t="s">
        <v>84</v>
      </c>
      <c r="C823" s="64"/>
      <c r="D823" s="64"/>
      <c r="E823" s="64"/>
      <c r="F823" s="64"/>
      <c r="G823" s="64"/>
      <c r="H823" s="92"/>
      <c r="I823" s="204"/>
      <c r="J823" s="69"/>
      <c r="K823" s="254" t="s">
        <v>100</v>
      </c>
      <c r="L823" s="254"/>
      <c r="M823" s="2"/>
      <c r="T823"/>
      <c r="U823"/>
    </row>
    <row r="824" spans="1:21" s="14" customFormat="1" hidden="1" x14ac:dyDescent="0.25">
      <c r="A824" s="108" t="s">
        <v>94</v>
      </c>
      <c r="B824" s="64"/>
      <c r="C824" s="64"/>
      <c r="D824" s="64"/>
      <c r="E824" s="64"/>
      <c r="F824" s="64"/>
      <c r="G824" s="64"/>
      <c r="H824" s="92"/>
      <c r="I824" s="204"/>
      <c r="K824" s="254" t="s">
        <v>100</v>
      </c>
      <c r="L824" s="254"/>
      <c r="M824" s="2"/>
      <c r="N824" s="54"/>
      <c r="O824" s="65"/>
      <c r="P824" s="65"/>
      <c r="Q824" s="65"/>
      <c r="R824" s="65"/>
      <c r="S824" s="54"/>
    </row>
    <row r="825" spans="1:21" s="14" customFormat="1" hidden="1" x14ac:dyDescent="0.25">
      <c r="A825" s="108" t="s">
        <v>96</v>
      </c>
      <c r="B825" s="64" t="s">
        <v>243</v>
      </c>
      <c r="C825" s="64"/>
      <c r="D825" s="64"/>
      <c r="E825" s="64"/>
      <c r="F825" s="64"/>
      <c r="G825" s="64"/>
      <c r="H825" s="92"/>
      <c r="I825" s="204"/>
      <c r="K825" s="254" t="s">
        <v>100</v>
      </c>
      <c r="L825" s="254"/>
      <c r="M825" s="2"/>
    </row>
    <row r="826" spans="1:21" s="14" customFormat="1" hidden="1" x14ac:dyDescent="0.25">
      <c r="A826" s="108" t="s">
        <v>92</v>
      </c>
      <c r="B826" s="347" t="s">
        <v>232</v>
      </c>
      <c r="C826" s="347"/>
      <c r="D826" s="347"/>
      <c r="E826" s="347"/>
      <c r="F826" s="347"/>
      <c r="G826" s="347"/>
      <c r="H826" s="92"/>
      <c r="I826" s="204"/>
      <c r="K826" s="254" t="s">
        <v>397</v>
      </c>
      <c r="L826" s="254"/>
      <c r="M826" s="2"/>
    </row>
    <row r="827" spans="1:21" s="14" customFormat="1" ht="63.75" hidden="1" customHeight="1" x14ac:dyDescent="0.25">
      <c r="A827" s="189" t="s">
        <v>337</v>
      </c>
      <c r="B827" s="379"/>
      <c r="C827" s="380"/>
      <c r="D827" s="380"/>
      <c r="E827" s="380"/>
      <c r="F827" s="380"/>
      <c r="G827" s="381"/>
      <c r="H827" s="138"/>
      <c r="I827" s="204"/>
      <c r="K827" s="254" t="s">
        <v>397</v>
      </c>
      <c r="L827" s="254"/>
      <c r="M827" s="2"/>
      <c r="T827" s="69"/>
      <c r="U827" s="69"/>
    </row>
    <row r="828" spans="1:21" s="14" customFormat="1" ht="80.25" hidden="1" customHeight="1" x14ac:dyDescent="0.25">
      <c r="A828" s="116" t="s">
        <v>338</v>
      </c>
      <c r="B828" s="378" t="str">
        <f>B729</f>
        <v>A closing pool value can't be calculated - see Guidance on field entries above.</v>
      </c>
      <c r="C828" s="376"/>
      <c r="D828" s="376"/>
      <c r="E828" s="376"/>
      <c r="F828" s="376"/>
      <c r="G828" s="377"/>
      <c r="H828" s="138"/>
      <c r="I828" s="204"/>
      <c r="K828" s="254" t="s">
        <v>397</v>
      </c>
      <c r="L828" s="254"/>
      <c r="M828" s="2"/>
      <c r="N828" s="69"/>
      <c r="O828" s="69"/>
      <c r="P828" s="69"/>
      <c r="Q828" s="69"/>
      <c r="R828" s="69"/>
      <c r="S828" s="69"/>
    </row>
    <row r="829" spans="1:21" s="14" customFormat="1" ht="209.25" hidden="1" customHeight="1" x14ac:dyDescent="0.25">
      <c r="A829" s="117" t="s">
        <v>340</v>
      </c>
      <c r="B829" s="378" t="str">
        <f>IF('Project pool deduction'!B28=B399,B830,IF('Project pool deduction'!B28="Yes",' Reference module'!B832,IF(AND('Project pool deduction'!B28="No",$B$880&gt;0),' Reference module'!B830,IF(AND('Project pool deduction'!B28="No",$B$880&lt;=0),' Reference module'!B831))))</f>
        <v>Your YYYY-CY closing pool balance equals $9,999.99P being:
The value of your project pool on 31 June YYYY ($9,999,99F) less ($9,999,99L) which is your YYYY-CY project pool ($9,999,99F) divided by the estimated project life (9.99 years) multiplied by the deduction rate (999%).</v>
      </c>
      <c r="C829" s="376"/>
      <c r="D829" s="376"/>
      <c r="E829" s="376"/>
      <c r="F829" s="376"/>
      <c r="G829" s="377"/>
      <c r="H829" s="138"/>
      <c r="I829" s="204"/>
      <c r="K829" s="254" t="s">
        <v>397</v>
      </c>
      <c r="L829" s="254"/>
      <c r="M829" s="2"/>
    </row>
    <row r="830" spans="1:21" s="14" customFormat="1" ht="74.25" hidden="1" customHeight="1" x14ac:dyDescent="0.3">
      <c r="A830" s="190" t="s">
        <v>334</v>
      </c>
      <c r="B830" s="352" t="str">
        <f>CONCATENATE("Your "&amp;B866&amp;" closing pool balance equals "&amp;$B$878&amp;" being:
The value of your project pool on 31 June "&amp;B868&amp;" "&amp;B869&amp;" less "&amp;B875&amp;" which is your "&amp;B866&amp;" project pool "&amp;B869&amp;" divided by the estimated project life "&amp;B871&amp;" multiplied by the deduction rate "&amp;B873&amp;".")</f>
        <v>Your YYYY-CY closing pool balance equals $9,999.99P being:
The value of your project pool on 31 June YYYY ($9,999,99F) less ($9,999,99L) which is your YYYY-CY project pool ($9,999,99F) divided by the estimated project life (9.99 years) multiplied by the deduction rate (999%).</v>
      </c>
      <c r="C830" s="353"/>
      <c r="D830" s="353"/>
      <c r="E830" s="353"/>
      <c r="F830" s="353"/>
      <c r="G830" s="354"/>
      <c r="H830" s="136"/>
      <c r="I830" s="204"/>
      <c r="K830" s="254" t="s">
        <v>397</v>
      </c>
      <c r="L830" s="254"/>
      <c r="M830" s="2"/>
    </row>
    <row r="831" spans="1:21" s="14" customFormat="1" ht="80.25" hidden="1" customHeight="1" x14ac:dyDescent="0.3">
      <c r="A831" s="190" t="s">
        <v>335</v>
      </c>
      <c r="B831" s="352" t="str">
        <f>CONCATENATE("Your "&amp;B866&amp;" closing pool balance equals "&amp;B878&amp;" as the deduction for this year has exhausted the pool balance.")</f>
        <v>Your YYYY-CY closing pool balance equals $9,999.99P as the deduction for this year has exhausted the pool balance.</v>
      </c>
      <c r="C831" s="353"/>
      <c r="D831" s="353"/>
      <c r="E831" s="353"/>
      <c r="F831" s="353"/>
      <c r="G831" s="354"/>
      <c r="H831" s="136"/>
      <c r="I831" s="204"/>
      <c r="K831" s="254" t="s">
        <v>397</v>
      </c>
      <c r="L831" s="254"/>
      <c r="M831" s="2"/>
    </row>
    <row r="832" spans="1:21" s="14" customFormat="1" ht="79.5" hidden="1" customHeight="1" x14ac:dyDescent="0.3">
      <c r="A832" s="190" t="s">
        <v>336</v>
      </c>
      <c r="B832" s="352" t="str">
        <f>B733</f>
        <v>As the project been abandoned, sold or otherwise disposed of, no closing pool value is calculated.</v>
      </c>
      <c r="C832" s="353"/>
      <c r="D832" s="353"/>
      <c r="E832" s="353"/>
      <c r="F832" s="353"/>
      <c r="G832" s="354"/>
      <c r="H832" s="137"/>
      <c r="I832" s="204"/>
      <c r="K832" s="254" t="s">
        <v>397</v>
      </c>
      <c r="L832" s="254"/>
      <c r="M832" s="2"/>
    </row>
    <row r="833" spans="1:21" s="14" customFormat="1" ht="54" hidden="1" customHeight="1" x14ac:dyDescent="0.25">
      <c r="A833" s="116" t="s">
        <v>339</v>
      </c>
      <c r="B833" s="378" t="s">
        <v>359</v>
      </c>
      <c r="C833" s="376"/>
      <c r="D833" s="376"/>
      <c r="E833" s="376"/>
      <c r="F833" s="376"/>
      <c r="G833" s="377"/>
      <c r="H833" s="138"/>
      <c r="I833" s="204"/>
      <c r="K833" s="254" t="s">
        <v>397</v>
      </c>
      <c r="L833" s="254"/>
      <c r="M833" s="2"/>
    </row>
    <row r="834" spans="1:21" s="14" customFormat="1" ht="121.5" hidden="1" customHeight="1" thickBot="1" x14ac:dyDescent="0.3">
      <c r="A834" s="213" t="s">
        <v>406</v>
      </c>
      <c r="B834" s="349" t="str">
        <f>IF('Project pool deduction'!B40="- Select -","",IF('Project pool deduction'!B40="No",B833,IF($B$680="Not complete",B828,IF('Project pool deduction'!B40="Yes",' Reference module'!B829))))</f>
        <v/>
      </c>
      <c r="C834" s="350"/>
      <c r="D834" s="350"/>
      <c r="E834" s="350"/>
      <c r="F834" s="350"/>
      <c r="G834" s="351"/>
      <c r="H834" s="139"/>
      <c r="I834" s="204"/>
      <c r="K834" s="254" t="s">
        <v>397</v>
      </c>
      <c r="L834" s="254"/>
      <c r="M834" s="2"/>
    </row>
    <row r="835" spans="1:21" s="14" customFormat="1" hidden="1" x14ac:dyDescent="0.25">
      <c r="A835" s="108" t="s">
        <v>227</v>
      </c>
      <c r="B835" s="64" t="s">
        <v>100</v>
      </c>
      <c r="C835" s="64"/>
      <c r="D835" s="64"/>
      <c r="E835" s="64"/>
      <c r="F835" s="64"/>
      <c r="G835" s="64"/>
      <c r="H835" s="92"/>
      <c r="I835" s="204"/>
      <c r="K835" s="254" t="s">
        <v>100</v>
      </c>
      <c r="L835" s="254"/>
      <c r="M835" s="2"/>
    </row>
    <row r="836" spans="1:21" s="14" customFormat="1" hidden="1" x14ac:dyDescent="0.25">
      <c r="A836" s="108" t="s">
        <v>228</v>
      </c>
      <c r="B836" s="64" t="s">
        <v>100</v>
      </c>
      <c r="C836" s="64"/>
      <c r="D836" s="64"/>
      <c r="E836" s="64"/>
      <c r="F836" s="64"/>
      <c r="G836" s="64"/>
      <c r="H836" s="92"/>
      <c r="I836" s="204"/>
      <c r="K836" s="254" t="s">
        <v>100</v>
      </c>
      <c r="L836" s="254"/>
      <c r="M836" s="2"/>
    </row>
    <row r="837" spans="1:21" s="14" customFormat="1" hidden="1" x14ac:dyDescent="0.25">
      <c r="A837" s="108" t="s">
        <v>229</v>
      </c>
      <c r="B837" s="64" t="s">
        <v>100</v>
      </c>
      <c r="C837" s="64"/>
      <c r="D837" s="64"/>
      <c r="E837" s="64"/>
      <c r="F837" s="64"/>
      <c r="G837" s="64"/>
      <c r="H837" s="92"/>
      <c r="I837" s="204"/>
      <c r="K837" s="254" t="s">
        <v>100</v>
      </c>
      <c r="L837" s="254"/>
      <c r="M837" s="2"/>
    </row>
    <row r="838" spans="1:21" s="14" customFormat="1" hidden="1" x14ac:dyDescent="0.25">
      <c r="A838" s="108" t="s">
        <v>230</v>
      </c>
      <c r="B838" s="36" t="s">
        <v>432</v>
      </c>
      <c r="C838" s="64"/>
      <c r="D838" s="64"/>
      <c r="E838" s="64"/>
      <c r="F838" s="64"/>
      <c r="G838" s="64"/>
      <c r="H838" s="92"/>
      <c r="I838" s="204"/>
      <c r="K838" s="254" t="s">
        <v>100</v>
      </c>
      <c r="L838" s="254"/>
      <c r="M838" s="2"/>
    </row>
    <row r="839" spans="1:21" customFormat="1" ht="28.2" hidden="1" x14ac:dyDescent="0.3">
      <c r="A839" s="109" t="s">
        <v>231</v>
      </c>
      <c r="B839" s="64" t="str">
        <f>IF(B821=$N$4,"Yes","No")</f>
        <v>No</v>
      </c>
      <c r="C839" s="64"/>
      <c r="D839" s="64"/>
      <c r="E839" s="64"/>
      <c r="F839" s="64"/>
      <c r="G839" s="64"/>
      <c r="H839" s="133"/>
      <c r="I839" s="203"/>
      <c r="J839" s="14"/>
      <c r="K839" s="254" t="s">
        <v>100</v>
      </c>
      <c r="L839" s="254"/>
      <c r="M839" s="2"/>
      <c r="N839" s="14"/>
      <c r="O839" s="14"/>
      <c r="P839" s="14"/>
      <c r="Q839" s="14"/>
      <c r="R839" s="14"/>
      <c r="S839" s="14"/>
      <c r="T839" s="14"/>
      <c r="U839" s="14"/>
    </row>
    <row r="840" spans="1:21" s="14" customFormat="1" ht="200.25" hidden="1" customHeight="1" x14ac:dyDescent="0.25">
      <c r="A840" s="107" t="s">
        <v>102</v>
      </c>
      <c r="B840" s="347" t="s">
        <v>405</v>
      </c>
      <c r="C840" s="347"/>
      <c r="D840" s="347"/>
      <c r="E840" s="347"/>
      <c r="F840" s="347"/>
      <c r="G840" s="347"/>
      <c r="H840" s="92"/>
      <c r="I840" s="204"/>
      <c r="J840" s="53"/>
      <c r="K840" s="254" t="s">
        <v>397</v>
      </c>
      <c r="L840" s="254"/>
      <c r="M840" s="2"/>
    </row>
    <row r="841" spans="1:21" s="14" customFormat="1" ht="19.5" hidden="1" customHeight="1" thickBot="1" x14ac:dyDescent="0.3">
      <c r="A841" s="118"/>
      <c r="B841" s="140"/>
      <c r="C841" s="140"/>
      <c r="D841" s="140"/>
      <c r="E841" s="140"/>
      <c r="F841" s="140"/>
      <c r="G841" s="140"/>
      <c r="H841" s="141"/>
      <c r="I841" s="204"/>
      <c r="K841" s="254" t="s">
        <v>100</v>
      </c>
      <c r="L841" s="254"/>
      <c r="M841" s="2"/>
    </row>
    <row r="842" spans="1:21" s="14" customFormat="1" ht="35.25" hidden="1" customHeight="1" thickBot="1" x14ac:dyDescent="0.3">
      <c r="I842" s="204"/>
      <c r="K842" s="254" t="s">
        <v>100</v>
      </c>
      <c r="L842" s="254"/>
      <c r="M842" s="2"/>
    </row>
    <row r="843" spans="1:21" s="14" customFormat="1" hidden="1" x14ac:dyDescent="0.25">
      <c r="A843" s="120" t="s">
        <v>262</v>
      </c>
      <c r="B843" s="147"/>
      <c r="C843" s="147"/>
      <c r="D843" s="147"/>
      <c r="E843" s="152"/>
      <c r="F843" s="147"/>
      <c r="G843" s="147"/>
      <c r="H843" s="147"/>
      <c r="I843" s="207"/>
      <c r="J843" s="148"/>
      <c r="K843" s="254" t="s">
        <v>397</v>
      </c>
      <c r="L843" s="254"/>
      <c r="M843" s="2"/>
    </row>
    <row r="844" spans="1:21" s="14" customFormat="1" ht="44.25" hidden="1" customHeight="1" x14ac:dyDescent="0.3">
      <c r="A844" s="383" t="s">
        <v>87</v>
      </c>
      <c r="B844" s="382"/>
      <c r="C844" s="72" t="s">
        <v>36</v>
      </c>
      <c r="D844" s="44" t="s">
        <v>126</v>
      </c>
      <c r="E844" s="153" t="s">
        <v>127</v>
      </c>
      <c r="F844" s="382" t="s">
        <v>88</v>
      </c>
      <c r="G844" s="382"/>
      <c r="H844" s="72" t="s">
        <v>36</v>
      </c>
      <c r="I844" s="202" t="s">
        <v>126</v>
      </c>
      <c r="J844" s="131" t="s">
        <v>127</v>
      </c>
      <c r="K844" s="254" t="s">
        <v>397</v>
      </c>
      <c r="L844" s="254"/>
      <c r="M844" s="2"/>
      <c r="T844"/>
      <c r="U844"/>
    </row>
    <row r="845" spans="1:21" s="14" customFormat="1" ht="39.75" hidden="1" customHeight="1" x14ac:dyDescent="0.25">
      <c r="A845" s="149" t="s">
        <v>0</v>
      </c>
      <c r="B845" s="49" t="s">
        <v>24</v>
      </c>
      <c r="C845" s="57">
        <f>'Project pool deduction'!B29</f>
        <v>0</v>
      </c>
      <c r="D845" s="57" t="str">
        <f>CONCATENATE("($"&amp;TEXT(C845,"#,##0.00)"))</f>
        <v>($0.00)</v>
      </c>
      <c r="E845" s="154"/>
      <c r="F845" s="146" t="s">
        <v>0</v>
      </c>
      <c r="G845" s="49" t="s">
        <v>24</v>
      </c>
      <c r="H845" s="57">
        <f>'Project pool deduction'!B29</f>
        <v>0</v>
      </c>
      <c r="I845" s="208" t="str">
        <f>CONCATENATE("($"&amp;TEXT(H845,"#,##0.00)"))</f>
        <v>($0.00)</v>
      </c>
      <c r="J845" s="139"/>
      <c r="K845" s="254" t="s">
        <v>397</v>
      </c>
      <c r="L845" s="254"/>
      <c r="M845" s="2"/>
      <c r="N845" s="54"/>
      <c r="O845" s="65"/>
      <c r="P845" s="65"/>
      <c r="Q845" s="65"/>
      <c r="R845" s="65"/>
      <c r="S845" s="54"/>
    </row>
    <row r="846" spans="1:21" s="14" customFormat="1" ht="59.25" hidden="1" customHeight="1" x14ac:dyDescent="0.25">
      <c r="A846" s="149" t="s">
        <v>1</v>
      </c>
      <c r="B846" s="49" t="s">
        <v>25</v>
      </c>
      <c r="C846" s="57">
        <f>'Project pool deduction'!B30</f>
        <v>0</v>
      </c>
      <c r="D846" s="57" t="str">
        <f t="shared" ref="D846:D849" si="0">CONCATENATE("($"&amp;TEXT(C846,"#,##0.00)"))</f>
        <v>($0.00)</v>
      </c>
      <c r="E846" s="154"/>
      <c r="F846" s="146" t="s">
        <v>1</v>
      </c>
      <c r="G846" s="49" t="s">
        <v>25</v>
      </c>
      <c r="H846" s="57">
        <f>'Project pool deduction'!B30</f>
        <v>0</v>
      </c>
      <c r="I846" s="208" t="str">
        <f>CONCATENATE("($"&amp;TEXT(H846,"#,##0.00)"))</f>
        <v>($0.00)</v>
      </c>
      <c r="J846" s="139"/>
      <c r="K846" s="254" t="s">
        <v>397</v>
      </c>
      <c r="L846" s="254"/>
      <c r="M846" s="2"/>
    </row>
    <row r="847" spans="1:21" s="14" customFormat="1" ht="55.5" hidden="1" customHeight="1" x14ac:dyDescent="0.25">
      <c r="A847" s="149" t="s">
        <v>2</v>
      </c>
      <c r="B847" s="49" t="s">
        <v>26</v>
      </c>
      <c r="C847" s="57">
        <f>' Reference module'!B550</f>
        <v>0</v>
      </c>
      <c r="D847" s="57" t="str">
        <f t="shared" si="0"/>
        <v>($0.00)</v>
      </c>
      <c r="E847" s="154" t="str">
        <f>CONCATENATE("$"&amp;TEXT(C847,"#,##0.00"))</f>
        <v>$0.00</v>
      </c>
      <c r="F847" s="146" t="s">
        <v>2</v>
      </c>
      <c r="G847" s="49" t="s">
        <v>26</v>
      </c>
      <c r="H847" s="57">
        <f>' Reference module'!B550</f>
        <v>0</v>
      </c>
      <c r="I847" s="208" t="str">
        <f t="shared" ref="I847" si="1">CONCATENATE("($"&amp;TEXT(H847,"#,##0.00)"))</f>
        <v>($0.00)</v>
      </c>
      <c r="J847" s="150" t="str">
        <f>CONCATENATE("$"&amp;TEXT(H847,"#,##0.00"))</f>
        <v>$0.00</v>
      </c>
      <c r="K847" s="254" t="s">
        <v>397</v>
      </c>
      <c r="L847" s="254"/>
      <c r="M847" s="2"/>
      <c r="R847" s="7"/>
      <c r="S847" s="7"/>
    </row>
    <row r="848" spans="1:21" s="14" customFormat="1" ht="53.25" hidden="1" customHeight="1" x14ac:dyDescent="0.25">
      <c r="A848" s="149" t="s">
        <v>3</v>
      </c>
      <c r="B848" s="49" t="s">
        <v>12</v>
      </c>
      <c r="C848" s="58">
        <f>'Project pool deduction'!B33</f>
        <v>0</v>
      </c>
      <c r="D848" s="59" t="str">
        <f>CONCATENATE("(",TEXT(C848,"#,###.00")," years)")</f>
        <v>(.00 years)</v>
      </c>
      <c r="E848" s="155"/>
      <c r="F848" s="146" t="s">
        <v>3</v>
      </c>
      <c r="G848" s="49" t="s">
        <v>27</v>
      </c>
      <c r="H848" s="62">
        <f>'Project pool deduction'!B32</f>
        <v>0</v>
      </c>
      <c r="I848" s="208" t="str">
        <f>CONCATENATE("("&amp;TEXT(H848,"#,##0.00%)"))</f>
        <v>(0.00%)</v>
      </c>
      <c r="J848" s="139"/>
      <c r="K848" s="254" t="s">
        <v>397</v>
      </c>
      <c r="L848" s="254"/>
      <c r="M848" s="2"/>
      <c r="R848" s="7"/>
      <c r="S848" s="7"/>
    </row>
    <row r="849" spans="1:21" s="14" customFormat="1" ht="29.25" hidden="1" customHeight="1" x14ac:dyDescent="0.25">
      <c r="A849" s="149" t="s">
        <v>4</v>
      </c>
      <c r="B849" s="49" t="s">
        <v>21</v>
      </c>
      <c r="C849" s="57" t="e">
        <f>C847/C848</f>
        <v>#DIV/0!</v>
      </c>
      <c r="D849" s="57" t="e">
        <f t="shared" si="0"/>
        <v>#DIV/0!</v>
      </c>
      <c r="E849" s="154" t="e">
        <f>CONCATENATE("$"&amp;TEXT(C849,"#,##0.00"))</f>
        <v>#DIV/0!</v>
      </c>
      <c r="F849" s="146" t="s">
        <v>4</v>
      </c>
      <c r="G849" s="49" t="s">
        <v>34</v>
      </c>
      <c r="H849" s="57">
        <f>H847*H848</f>
        <v>0</v>
      </c>
      <c r="I849" s="78"/>
      <c r="J849" s="150" t="str">
        <f>CONCATENATE("$"&amp;TEXT(H849,"#,##0.00"))</f>
        <v>$0.00</v>
      </c>
      <c r="K849" s="254" t="s">
        <v>397</v>
      </c>
      <c r="L849" s="254"/>
      <c r="M849" s="2"/>
      <c r="N849" s="39"/>
      <c r="O849" s="39"/>
      <c r="P849" s="39"/>
      <c r="Q849" s="39"/>
      <c r="R849" s="7"/>
      <c r="S849" s="7"/>
    </row>
    <row r="850" spans="1:21" s="14" customFormat="1" ht="28.5" hidden="1" customHeight="1" x14ac:dyDescent="0.25">
      <c r="A850" s="149" t="s">
        <v>5</v>
      </c>
      <c r="B850" s="49" t="s">
        <v>11</v>
      </c>
      <c r="C850" s="60">
        <f>IF(OR('Project pool deduction'!$B$27=' Reference module'!$B$399,'Project pool deduction'!$B$34=' Reference module'!$B$399),0,VLOOKUP('Project pool deduction'!$B$34,Rate[#All],2,0))</f>
        <v>0</v>
      </c>
      <c r="D850" s="57" t="str">
        <f>CONCATENATE("("&amp;TEXT(C850,"#,##0%)"))</f>
        <v>(0%)</v>
      </c>
      <c r="E850" s="154"/>
      <c r="F850" s="64"/>
      <c r="G850" s="64"/>
      <c r="H850" s="64"/>
      <c r="I850" s="209"/>
      <c r="J850" s="92"/>
      <c r="K850" s="254" t="s">
        <v>397</v>
      </c>
      <c r="L850" s="254"/>
      <c r="M850" s="2"/>
      <c r="N850" s="39"/>
      <c r="O850" s="39"/>
      <c r="P850" s="55"/>
      <c r="Q850" s="55"/>
      <c r="R850" s="7"/>
      <c r="S850" s="7"/>
    </row>
    <row r="851" spans="1:21" s="14" customFormat="1" ht="29.25" hidden="1" customHeight="1" x14ac:dyDescent="0.25">
      <c r="A851" s="149" t="s">
        <v>6</v>
      </c>
      <c r="B851" s="49" t="s">
        <v>22</v>
      </c>
      <c r="C851" s="57" t="e">
        <f>C849*C850</f>
        <v>#DIV/0!</v>
      </c>
      <c r="D851" s="57" t="e">
        <f t="shared" ref="D851:D852" si="2">CONCATENATE("($"&amp;TEXT(C851,"#,##0.00)"))</f>
        <v>#DIV/0!</v>
      </c>
      <c r="E851" s="154" t="e">
        <f>CONCATENATE("$"&amp;TEXT(C851,"#,##0.00"))</f>
        <v>#DIV/0!</v>
      </c>
      <c r="F851" s="64"/>
      <c r="G851" s="64"/>
      <c r="H851" s="64"/>
      <c r="I851" s="209"/>
      <c r="J851" s="92"/>
      <c r="K851" s="254" t="s">
        <v>397</v>
      </c>
      <c r="L851" s="254"/>
      <c r="M851" s="2"/>
      <c r="N851" s="39"/>
      <c r="O851" s="39"/>
      <c r="P851" s="39"/>
      <c r="Q851" s="39"/>
      <c r="R851" s="7"/>
      <c r="S851" s="7"/>
    </row>
    <row r="852" spans="1:21" s="14" customFormat="1" ht="28.5" hidden="1" customHeight="1" x14ac:dyDescent="0.25">
      <c r="A852" s="149" t="s">
        <v>7</v>
      </c>
      <c r="B852" s="49" t="s">
        <v>23</v>
      </c>
      <c r="C852" s="57" t="e">
        <f>C847-C851</f>
        <v>#DIV/0!</v>
      </c>
      <c r="D852" s="57" t="e">
        <f t="shared" si="2"/>
        <v>#DIV/0!</v>
      </c>
      <c r="E852" s="154"/>
      <c r="F852" s="64"/>
      <c r="G852" s="64"/>
      <c r="H852" s="64"/>
      <c r="I852" s="209"/>
      <c r="J852" s="92"/>
      <c r="K852" s="254" t="s">
        <v>397</v>
      </c>
      <c r="L852" s="254"/>
      <c r="M852" s="2"/>
      <c r="N852" s="39"/>
      <c r="O852" s="39"/>
      <c r="P852" s="39"/>
      <c r="Q852" s="39"/>
    </row>
    <row r="853" spans="1:21" s="14" customFormat="1" ht="57.75" hidden="1" customHeight="1" x14ac:dyDescent="0.25">
      <c r="A853" s="149" t="s">
        <v>8</v>
      </c>
      <c r="B853" s="49" t="s">
        <v>27</v>
      </c>
      <c r="C853" s="60">
        <f>'Project pool deduction'!B32</f>
        <v>0</v>
      </c>
      <c r="D853" s="57" t="str">
        <f>CONCATENATE("("&amp;TEXT(C853,"#,##0.00%)"))</f>
        <v>(0.00%)</v>
      </c>
      <c r="E853" s="154"/>
      <c r="F853" s="64"/>
      <c r="G853" s="64"/>
      <c r="H853" s="64"/>
      <c r="I853" s="209"/>
      <c r="J853" s="92"/>
      <c r="K853" s="254" t="s">
        <v>397</v>
      </c>
      <c r="L853" s="254"/>
      <c r="M853" s="2"/>
      <c r="N853" s="39"/>
      <c r="O853" s="39"/>
      <c r="P853" s="56"/>
      <c r="Q853" s="56"/>
    </row>
    <row r="854" spans="1:21" s="14" customFormat="1" ht="147.75" hidden="1" customHeight="1" x14ac:dyDescent="0.25">
      <c r="A854" s="149" t="s">
        <v>9</v>
      </c>
      <c r="B854" s="49" t="s">
        <v>28</v>
      </c>
      <c r="C854" s="61" t="e">
        <f>IF(C852&gt;=0,C851*C853,C847*C853)</f>
        <v>#DIV/0!</v>
      </c>
      <c r="D854" s="57" t="e">
        <f t="shared" ref="D854" si="3">CONCATENATE("($"&amp;TEXT(C854,"#,##0.00)"))</f>
        <v>#DIV/0!</v>
      </c>
      <c r="E854" s="154" t="e">
        <f>CONCATENATE("$"&amp;TEXT(C854,"#,##0.00"))</f>
        <v>#DIV/0!</v>
      </c>
      <c r="F854" s="64"/>
      <c r="G854" s="64"/>
      <c r="H854" s="64"/>
      <c r="I854" s="209"/>
      <c r="J854" s="92"/>
      <c r="K854" s="254" t="s">
        <v>397</v>
      </c>
      <c r="L854" s="254"/>
      <c r="M854" s="2"/>
      <c r="N854" s="39"/>
      <c r="O854" s="39"/>
      <c r="P854" s="39"/>
      <c r="Q854" s="39"/>
      <c r="R854" s="7"/>
      <c r="S854" s="7"/>
    </row>
    <row r="855" spans="1:21" s="14" customFormat="1" ht="216" hidden="1" customHeight="1" x14ac:dyDescent="0.25">
      <c r="A855" s="149" t="s">
        <v>10</v>
      </c>
      <c r="B855" s="49" t="s">
        <v>29</v>
      </c>
      <c r="C855" s="57" t="e">
        <f>IF(C852&gt;=0,C852,0)</f>
        <v>#DIV/0!</v>
      </c>
      <c r="D855" s="59"/>
      <c r="E855" s="154" t="e">
        <f>CONCATENATE("$"&amp;TEXT(C855,"#,##0.00"))</f>
        <v>#DIV/0!</v>
      </c>
      <c r="F855" s="64"/>
      <c r="G855" s="64"/>
      <c r="H855" s="64"/>
      <c r="I855" s="209"/>
      <c r="J855" s="92"/>
      <c r="K855" s="254" t="s">
        <v>397</v>
      </c>
      <c r="L855" s="254"/>
      <c r="M855" s="2"/>
      <c r="N855" s="39"/>
      <c r="O855" s="39"/>
      <c r="P855" s="56"/>
      <c r="Q855" s="56"/>
      <c r="R855" s="7"/>
      <c r="S855" s="7"/>
    </row>
    <row r="856" spans="1:21" hidden="1" x14ac:dyDescent="0.25">
      <c r="A856" s="93"/>
      <c r="B856" s="64"/>
      <c r="C856" s="64"/>
      <c r="D856" s="64"/>
      <c r="E856" s="156"/>
      <c r="F856" s="64"/>
      <c r="G856" s="64"/>
      <c r="H856" s="64"/>
      <c r="I856" s="209"/>
      <c r="J856" s="92"/>
      <c r="K856" s="254" t="s">
        <v>397</v>
      </c>
      <c r="L856" s="254"/>
      <c r="M856" s="2"/>
      <c r="N856" s="39"/>
      <c r="O856" s="39"/>
      <c r="P856" s="39"/>
      <c r="Q856" s="39"/>
      <c r="R856" s="14"/>
      <c r="S856" s="14"/>
      <c r="T856" s="14"/>
      <c r="U856" s="14"/>
    </row>
    <row r="857" spans="1:21" ht="31.5" hidden="1" customHeight="1" x14ac:dyDescent="0.25">
      <c r="A857" s="384" t="s">
        <v>89</v>
      </c>
      <c r="B857" s="385"/>
      <c r="C857" s="79">
        <f>IF('Project pool deduction'!$B$28="No",C854,H849)</f>
        <v>0</v>
      </c>
      <c r="D857" s="80"/>
      <c r="E857" s="157" t="str">
        <f>CONCATENATE("$"&amp;TEXT(C857,"#,##0.00"))</f>
        <v>$0.00</v>
      </c>
      <c r="F857" s="64"/>
      <c r="G857" s="64"/>
      <c r="H857" s="64"/>
      <c r="I857" s="209"/>
      <c r="J857" s="92"/>
      <c r="K857" s="254" t="s">
        <v>397</v>
      </c>
      <c r="L857" s="254"/>
      <c r="M857" s="2"/>
      <c r="N857" s="39"/>
      <c r="O857" s="39"/>
      <c r="P857" s="39"/>
      <c r="Q857" s="39"/>
      <c r="T857" s="14"/>
      <c r="U857" s="14"/>
    </row>
    <row r="858" spans="1:21" ht="14.4" hidden="1" thickBot="1" x14ac:dyDescent="0.3">
      <c r="A858" s="151"/>
      <c r="B858" s="140"/>
      <c r="C858" s="140"/>
      <c r="D858" s="140"/>
      <c r="E858" s="140"/>
      <c r="F858" s="140"/>
      <c r="G858" s="140"/>
      <c r="H858" s="140"/>
      <c r="I858" s="210"/>
      <c r="J858" s="141"/>
      <c r="K858" s="254" t="s">
        <v>397</v>
      </c>
      <c r="L858" s="254"/>
      <c r="M858" s="2"/>
      <c r="N858" s="39"/>
      <c r="O858" s="39"/>
      <c r="P858" s="39"/>
      <c r="Q858" s="39"/>
      <c r="T858" s="14"/>
      <c r="U858" s="14"/>
    </row>
    <row r="859" spans="1:21" hidden="1" x14ac:dyDescent="0.25">
      <c r="J859" s="39"/>
      <c r="K859" s="254" t="s">
        <v>100</v>
      </c>
      <c r="L859" s="254"/>
      <c r="M859" s="2"/>
      <c r="N859" s="39"/>
      <c r="O859" s="39"/>
      <c r="P859" s="39"/>
      <c r="Q859" s="39"/>
      <c r="T859" s="14"/>
      <c r="U859" s="14"/>
    </row>
    <row r="860" spans="1:21" s="14" customFormat="1" hidden="1" x14ac:dyDescent="0.25">
      <c r="A860" s="120" t="s">
        <v>393</v>
      </c>
      <c r="B860" s="147"/>
      <c r="C860" s="147"/>
      <c r="D860" s="147"/>
      <c r="E860" s="152"/>
      <c r="F860" s="147"/>
      <c r="G860" s="147"/>
      <c r="H860" s="198"/>
      <c r="I860" s="204"/>
      <c r="J860" s="39"/>
      <c r="K860" s="254" t="s">
        <v>397</v>
      </c>
      <c r="L860" s="254"/>
      <c r="M860" s="2"/>
      <c r="N860" s="39"/>
      <c r="O860" s="39"/>
      <c r="P860" s="39"/>
      <c r="Q860" s="39"/>
      <c r="R860" s="7"/>
      <c r="S860" s="7"/>
    </row>
    <row r="861" spans="1:21" s="14" customFormat="1" ht="242.25" hidden="1" customHeight="1" x14ac:dyDescent="0.25">
      <c r="A861" s="108" t="s">
        <v>102</v>
      </c>
      <c r="B861" s="371" t="s">
        <v>395</v>
      </c>
      <c r="C861" s="375"/>
      <c r="D861" s="375"/>
      <c r="E861" s="375"/>
      <c r="F861" s="375"/>
      <c r="G861" s="375"/>
      <c r="H861" s="199"/>
      <c r="I861" s="204"/>
      <c r="J861" s="39"/>
      <c r="K861" s="254" t="s">
        <v>397</v>
      </c>
      <c r="L861" s="254"/>
      <c r="M861" s="2"/>
      <c r="N861" s="39"/>
      <c r="O861" s="39"/>
      <c r="P861" s="39"/>
      <c r="Q861" s="39"/>
      <c r="R861" s="7"/>
      <c r="S861" s="7"/>
      <c r="T861" s="7"/>
      <c r="U861" s="7"/>
    </row>
    <row r="862" spans="1:21" s="14" customFormat="1" ht="15" hidden="1" customHeight="1" x14ac:dyDescent="0.25">
      <c r="A862" s="108"/>
      <c r="B862" s="193"/>
      <c r="C862" s="64"/>
      <c r="D862" s="64"/>
      <c r="E862" s="64"/>
      <c r="F862" s="64"/>
      <c r="G862" s="64"/>
      <c r="H862" s="199"/>
      <c r="I862" s="204"/>
      <c r="K862" s="254" t="s">
        <v>100</v>
      </c>
      <c r="L862" s="254"/>
      <c r="M862" s="2"/>
      <c r="N862" s="39"/>
      <c r="O862" s="39"/>
      <c r="P862" s="39"/>
      <c r="Q862" s="39"/>
      <c r="R862" s="7"/>
      <c r="S862" s="7"/>
      <c r="T862" s="7"/>
      <c r="U862" s="7"/>
    </row>
    <row r="863" spans="1:21" s="14" customFormat="1" ht="15" hidden="1" customHeight="1" thickBot="1" x14ac:dyDescent="0.35">
      <c r="A863" s="108"/>
      <c r="B863" s="193"/>
      <c r="C863" s="374" t="s">
        <v>358</v>
      </c>
      <c r="D863" s="374"/>
      <c r="E863" s="193"/>
      <c r="F863" s="193"/>
      <c r="G863" s="193"/>
      <c r="H863" s="92"/>
      <c r="I863" s="204"/>
      <c r="K863" s="254" t="s">
        <v>100</v>
      </c>
      <c r="L863" s="254"/>
      <c r="M863" s="2"/>
      <c r="N863" s="39"/>
      <c r="O863" s="39"/>
      <c r="P863" s="39"/>
      <c r="Q863" s="39"/>
      <c r="R863" s="7"/>
      <c r="S863" s="7"/>
      <c r="T863" s="7"/>
      <c r="U863" s="7"/>
    </row>
    <row r="864" spans="1:21" s="14" customFormat="1" ht="15" hidden="1" customHeight="1" x14ac:dyDescent="0.25">
      <c r="A864" s="191" t="s">
        <v>325</v>
      </c>
      <c r="B864" s="193" t="str">
        <f>IFERROR(C864,D864)</f>
        <v>YYYY-PY</v>
      </c>
      <c r="C864" s="220" t="e">
        <f>VLOOKUP('Project pool deduction'!$B$27,Values[#All],2,0)</f>
        <v>#N/A</v>
      </c>
      <c r="D864" s="221" t="s">
        <v>319</v>
      </c>
      <c r="E864" s="64"/>
      <c r="F864" s="193"/>
      <c r="G864" s="193"/>
      <c r="H864" s="92"/>
      <c r="I864" s="204"/>
      <c r="K864" s="254" t="s">
        <v>100</v>
      </c>
      <c r="L864" s="254"/>
      <c r="M864" s="2"/>
      <c r="N864" s="7"/>
      <c r="O864" s="7"/>
      <c r="R864" s="7"/>
      <c r="S864" s="7"/>
      <c r="T864" s="7"/>
      <c r="U864" s="7"/>
    </row>
    <row r="865" spans="1:13" s="14" customFormat="1" ht="15" hidden="1" customHeight="1" x14ac:dyDescent="0.25">
      <c r="A865" s="191" t="s">
        <v>394</v>
      </c>
      <c r="B865" s="42" t="str">
        <f>C865</f>
        <v>($0.00)</v>
      </c>
      <c r="C865" s="222" t="str">
        <f>$D$845</f>
        <v>($0.00)</v>
      </c>
      <c r="D865" s="223" t="s">
        <v>330</v>
      </c>
      <c r="E865" s="64"/>
      <c r="F865" s="193"/>
      <c r="G865" s="193"/>
      <c r="H865" s="92"/>
      <c r="I865" s="204"/>
      <c r="K865" s="254" t="s">
        <v>100</v>
      </c>
      <c r="L865" s="254"/>
      <c r="M865" s="2"/>
    </row>
    <row r="866" spans="1:13" s="14" customFormat="1" ht="15" hidden="1" customHeight="1" x14ac:dyDescent="0.25">
      <c r="A866" s="191" t="s">
        <v>326</v>
      </c>
      <c r="B866" s="193" t="str">
        <f>IFERROR(C866,D866)</f>
        <v>YYYY-CY</v>
      </c>
      <c r="C866" s="224" t="e">
        <f>VLOOKUP('Project pool deduction'!$B$27,Values[#All],1,0)</f>
        <v>#N/A</v>
      </c>
      <c r="D866" s="225" t="s">
        <v>320</v>
      </c>
      <c r="E866" s="64"/>
      <c r="F866" s="193"/>
      <c r="G866" s="193"/>
      <c r="H866" s="92"/>
      <c r="I866" s="204"/>
      <c r="K866" s="254" t="s">
        <v>100</v>
      </c>
      <c r="L866" s="254"/>
      <c r="M866" s="2"/>
    </row>
    <row r="867" spans="1:13" s="14" customFormat="1" ht="15" hidden="1" customHeight="1" x14ac:dyDescent="0.25">
      <c r="A867" s="191" t="s">
        <v>327</v>
      </c>
      <c r="B867" s="42" t="str">
        <f>C867</f>
        <v>($0.00)</v>
      </c>
      <c r="C867" s="222" t="str">
        <f>$D$846</f>
        <v>($0.00)</v>
      </c>
      <c r="D867" s="223" t="s">
        <v>331</v>
      </c>
      <c r="E867" s="64"/>
      <c r="F867" s="193"/>
      <c r="G867" s="193"/>
      <c r="H867" s="92"/>
      <c r="I867" s="204"/>
      <c r="K867" s="254" t="s">
        <v>100</v>
      </c>
      <c r="L867" s="254"/>
      <c r="M867" s="2"/>
    </row>
    <row r="868" spans="1:13" s="14" customFormat="1" ht="15" hidden="1" customHeight="1" x14ac:dyDescent="0.25">
      <c r="A868" s="191" t="s">
        <v>328</v>
      </c>
      <c r="B868" s="192" t="str">
        <f>IFERROR(C868,D868)</f>
        <v>YYYY</v>
      </c>
      <c r="C868" s="226" t="e">
        <f>VLOOKUP('Project pool deduction'!$B$27,Values[#All],3,0)</f>
        <v>#N/A</v>
      </c>
      <c r="D868" s="225" t="s">
        <v>321</v>
      </c>
      <c r="E868" s="64"/>
      <c r="F868" s="193"/>
      <c r="G868" s="193"/>
      <c r="H868" s="92"/>
      <c r="I868" s="204"/>
      <c r="K868" s="254" t="s">
        <v>100</v>
      </c>
      <c r="L868" s="254"/>
      <c r="M868" s="2"/>
    </row>
    <row r="869" spans="1:13" s="14" customFormat="1" ht="15" hidden="1" customHeight="1" x14ac:dyDescent="0.25">
      <c r="A869" s="191" t="s">
        <v>329</v>
      </c>
      <c r="B869" s="193" t="str">
        <f>IF(C869="($0.00)",D869,C869)</f>
        <v>($9,999,99F)</v>
      </c>
      <c r="C869" s="222" t="str">
        <f>$I$847</f>
        <v>($0.00)</v>
      </c>
      <c r="D869" s="223" t="s">
        <v>332</v>
      </c>
      <c r="E869" s="64"/>
      <c r="F869" s="193"/>
      <c r="G869" s="193"/>
      <c r="H869" s="92"/>
      <c r="I869" s="204"/>
      <c r="K869" s="254" t="s">
        <v>100</v>
      </c>
      <c r="L869" s="254"/>
      <c r="M869" s="2"/>
    </row>
    <row r="870" spans="1:13" s="14" customFormat="1" ht="15" hidden="1" customHeight="1" x14ac:dyDescent="0.25">
      <c r="A870" s="191" t="s">
        <v>342</v>
      </c>
      <c r="B870" s="193" t="str">
        <f>IF(C870="$0.00",D870,C870)</f>
        <v>$9,999,99F</v>
      </c>
      <c r="C870" s="222" t="str">
        <f>$E$847</f>
        <v>$0.00</v>
      </c>
      <c r="D870" s="223" t="s">
        <v>341</v>
      </c>
      <c r="E870" s="64"/>
      <c r="F870" s="193"/>
      <c r="G870" s="193"/>
      <c r="H870" s="92"/>
      <c r="I870" s="204"/>
      <c r="K870" s="254" t="s">
        <v>100</v>
      </c>
      <c r="L870" s="254"/>
      <c r="M870" s="2"/>
    </row>
    <row r="871" spans="1:13" s="14" customFormat="1" ht="15" hidden="1" customHeight="1" x14ac:dyDescent="0.25">
      <c r="A871" s="191" t="s">
        <v>343</v>
      </c>
      <c r="B871" s="193" t="str">
        <f>IF(C871="(.00 years)",D871,C871)</f>
        <v>(9.99 years)</v>
      </c>
      <c r="C871" s="222" t="str">
        <f>$D$848</f>
        <v>(.00 years)</v>
      </c>
      <c r="D871" s="225" t="s">
        <v>323</v>
      </c>
      <c r="E871" s="64"/>
      <c r="F871" s="193"/>
      <c r="G871" s="193"/>
      <c r="H871" s="92"/>
      <c r="I871" s="204"/>
      <c r="K871" s="254" t="s">
        <v>100</v>
      </c>
      <c r="L871" s="254"/>
      <c r="M871" s="2"/>
    </row>
    <row r="872" spans="1:13" s="14" customFormat="1" ht="15" hidden="1" customHeight="1" x14ac:dyDescent="0.25">
      <c r="A872" s="187" t="s">
        <v>344</v>
      </c>
      <c r="B872" s="193" t="str">
        <f>IFERROR(C872,D872)</f>
        <v>$9,999,99I</v>
      </c>
      <c r="C872" s="222" t="e">
        <f>$E$849</f>
        <v>#DIV/0!</v>
      </c>
      <c r="D872" s="225" t="s">
        <v>345</v>
      </c>
      <c r="E872" s="64"/>
      <c r="F872" s="193"/>
      <c r="G872" s="193"/>
      <c r="H872" s="92"/>
      <c r="I872" s="204"/>
      <c r="K872" s="254" t="s">
        <v>100</v>
      </c>
      <c r="L872" s="254"/>
      <c r="M872" s="2"/>
    </row>
    <row r="873" spans="1:13" s="14" customFormat="1" ht="15" hidden="1" customHeight="1" x14ac:dyDescent="0.25">
      <c r="A873" s="187" t="s">
        <v>346</v>
      </c>
      <c r="B873" s="193" t="str">
        <f>IF(C873="(0%)",D873,C873)</f>
        <v>(999%)</v>
      </c>
      <c r="C873" s="222" t="str">
        <f>$D$850</f>
        <v>(0%)</v>
      </c>
      <c r="D873" s="227" t="s">
        <v>324</v>
      </c>
      <c r="E873" s="64"/>
      <c r="F873" s="193"/>
      <c r="G873" s="193"/>
      <c r="H873" s="92"/>
      <c r="I873" s="204"/>
      <c r="K873" s="254" t="s">
        <v>100</v>
      </c>
      <c r="L873" s="254"/>
      <c r="M873" s="2"/>
    </row>
    <row r="874" spans="1:13" s="14" customFormat="1" ht="15" hidden="1" customHeight="1" x14ac:dyDescent="0.25">
      <c r="A874" s="187" t="s">
        <v>347</v>
      </c>
      <c r="B874" s="193" t="str">
        <f>IFERROR(C874,D874)</f>
        <v>$9,999,99K</v>
      </c>
      <c r="C874" s="222" t="e">
        <f>$E$851</f>
        <v>#DIV/0!</v>
      </c>
      <c r="D874" s="225" t="s">
        <v>349</v>
      </c>
      <c r="E874" s="64"/>
      <c r="F874" s="193"/>
      <c r="G874" s="193"/>
      <c r="H874" s="92"/>
      <c r="I874" s="204"/>
      <c r="K874" s="254" t="s">
        <v>100</v>
      </c>
      <c r="L874" s="254"/>
      <c r="M874" s="2"/>
    </row>
    <row r="875" spans="1:13" s="14" customFormat="1" ht="15" hidden="1" customHeight="1" x14ac:dyDescent="0.25">
      <c r="A875" s="187" t="s">
        <v>348</v>
      </c>
      <c r="B875" s="193" t="str">
        <f>IFERROR(C875,D875)</f>
        <v>($9,999,99L)</v>
      </c>
      <c r="C875" s="222" t="e">
        <f>$D$851</f>
        <v>#DIV/0!</v>
      </c>
      <c r="D875" s="223" t="s">
        <v>350</v>
      </c>
      <c r="E875" s="64"/>
      <c r="F875" s="193"/>
      <c r="G875" s="193"/>
      <c r="H875" s="92"/>
      <c r="I875" s="204"/>
      <c r="K875" s="254" t="s">
        <v>100</v>
      </c>
      <c r="L875" s="254"/>
      <c r="M875" s="2"/>
    </row>
    <row r="876" spans="1:13" s="14" customFormat="1" ht="28.5" hidden="1" customHeight="1" x14ac:dyDescent="0.25">
      <c r="A876" s="187" t="s">
        <v>351</v>
      </c>
      <c r="B876" s="193" t="str">
        <f>IF(C876="(0.00%)",D876,C876)</f>
        <v>(999.99%)</v>
      </c>
      <c r="C876" s="222" t="str">
        <f>$D$853</f>
        <v>(0.00%)</v>
      </c>
      <c r="D876" s="228" t="s">
        <v>322</v>
      </c>
      <c r="E876" s="64"/>
      <c r="F876" s="193"/>
      <c r="G876" s="193"/>
      <c r="H876" s="92"/>
      <c r="I876" s="204"/>
      <c r="K876" s="254" t="s">
        <v>100</v>
      </c>
      <c r="L876" s="254"/>
      <c r="M876" s="2"/>
    </row>
    <row r="877" spans="1:13" s="14" customFormat="1" hidden="1" x14ac:dyDescent="0.25">
      <c r="A877" s="187" t="s">
        <v>352</v>
      </c>
      <c r="B877" s="193" t="str">
        <f>IFERROR(C877,D877)</f>
        <v>$0.00</v>
      </c>
      <c r="C877" s="222" t="str">
        <f>$E$857</f>
        <v>$0.00</v>
      </c>
      <c r="D877" s="223" t="s">
        <v>353</v>
      </c>
      <c r="E877" s="64"/>
      <c r="F877" s="193"/>
      <c r="G877" s="193"/>
      <c r="H877" s="92"/>
      <c r="I877" s="204"/>
      <c r="K877" s="254" t="s">
        <v>100</v>
      </c>
      <c r="L877" s="254"/>
      <c r="M877" s="2"/>
    </row>
    <row r="878" spans="1:13" s="14" customFormat="1" hidden="1" x14ac:dyDescent="0.25">
      <c r="A878" s="187" t="s">
        <v>361</v>
      </c>
      <c r="B878" s="193" t="str">
        <f>IFERROR(C878,D878)</f>
        <v>$9,999.99P</v>
      </c>
      <c r="C878" s="222" t="e">
        <f>$E$855</f>
        <v>#DIV/0!</v>
      </c>
      <c r="D878" s="229" t="s">
        <v>360</v>
      </c>
      <c r="E878" s="64"/>
      <c r="F878" s="193"/>
      <c r="G878" s="193"/>
      <c r="H878" s="92"/>
      <c r="I878" s="204"/>
      <c r="K878" s="254" t="s">
        <v>100</v>
      </c>
      <c r="L878" s="254"/>
      <c r="M878" s="2"/>
    </row>
    <row r="879" spans="1:13" s="14" customFormat="1" ht="27.6" hidden="1" x14ac:dyDescent="0.25">
      <c r="A879" s="191" t="s">
        <v>392</v>
      </c>
      <c r="B879" s="192" t="str">
        <f>IFERROR(C879,D879)</f>
        <v>$9,999.99Q</v>
      </c>
      <c r="C879" s="230" t="e">
        <f>$C$855</f>
        <v>#DIV/0!</v>
      </c>
      <c r="D879" s="229" t="s">
        <v>367</v>
      </c>
      <c r="E879" s="64"/>
      <c r="F879" s="193"/>
      <c r="G879" s="193"/>
      <c r="H879" s="92"/>
      <c r="I879" s="204"/>
      <c r="K879" s="254" t="s">
        <v>100</v>
      </c>
      <c r="L879" s="254"/>
      <c r="M879" s="2"/>
    </row>
    <row r="880" spans="1:13" s="14" customFormat="1" ht="14.4" hidden="1" thickBot="1" x14ac:dyDescent="0.3">
      <c r="A880" s="200" t="s">
        <v>391</v>
      </c>
      <c r="B880" s="201">
        <f>IFERROR(C880,D880)</f>
        <v>0</v>
      </c>
      <c r="C880" s="231" t="e">
        <f>C852</f>
        <v>#DIV/0!</v>
      </c>
      <c r="D880" s="232">
        <v>0</v>
      </c>
      <c r="E880" s="140"/>
      <c r="F880" s="170"/>
      <c r="G880" s="170"/>
      <c r="H880" s="141"/>
      <c r="I880" s="204"/>
      <c r="K880" s="254" t="s">
        <v>100</v>
      </c>
      <c r="L880" s="254"/>
      <c r="M880" s="2"/>
    </row>
    <row r="881" spans="10:21" x14ac:dyDescent="0.25">
      <c r="N881" s="14"/>
      <c r="O881" s="14"/>
      <c r="R881" s="14"/>
      <c r="S881" s="14"/>
      <c r="T881" s="14"/>
      <c r="U881" s="14"/>
    </row>
    <row r="882" spans="10:21" x14ac:dyDescent="0.25">
      <c r="J882" s="274" t="s">
        <v>408</v>
      </c>
      <c r="K882" s="2">
        <f>COUNTA(K3:K880)</f>
        <v>878</v>
      </c>
      <c r="L882" s="254"/>
      <c r="M882" s="2"/>
      <c r="N882" s="14"/>
      <c r="O882" s="14"/>
      <c r="R882" s="14"/>
      <c r="S882" s="14"/>
      <c r="T882" s="14"/>
      <c r="U882" s="14"/>
    </row>
    <row r="883" spans="10:21" x14ac:dyDescent="0.25">
      <c r="J883" s="274" t="s">
        <v>407</v>
      </c>
      <c r="K883" s="2">
        <f>COUNTIF(K3:K880,N29)</f>
        <v>189</v>
      </c>
      <c r="L883" s="254"/>
      <c r="M883" s="2"/>
      <c r="N883" s="14"/>
      <c r="O883" s="14"/>
      <c r="R883" s="14"/>
      <c r="S883" s="14"/>
      <c r="T883" s="14"/>
      <c r="U883" s="14"/>
    </row>
    <row r="884" spans="10:21" x14ac:dyDescent="0.25">
      <c r="J884" s="274" t="s">
        <v>409</v>
      </c>
      <c r="K884" s="214">
        <f>K883/K882</f>
        <v>0.2152619589977221</v>
      </c>
      <c r="L884" s="255"/>
      <c r="M884" s="214"/>
      <c r="N884" s="14"/>
      <c r="O884" s="14"/>
      <c r="R884" s="14"/>
      <c r="S884" s="14"/>
      <c r="T884" s="14"/>
      <c r="U884" s="14"/>
    </row>
    <row r="885" spans="10:21" x14ac:dyDescent="0.25">
      <c r="N885" s="14"/>
      <c r="O885" s="14"/>
      <c r="R885" s="14"/>
      <c r="S885" s="14"/>
      <c r="T885" s="14"/>
      <c r="U885" s="14"/>
    </row>
    <row r="887" spans="10:21" x14ac:dyDescent="0.25">
      <c r="K887" s="4" t="s">
        <v>482</v>
      </c>
    </row>
  </sheetData>
  <sheetProtection algorithmName="SHA-256" hashValue="TPYRyTx1ex/69rKvfANJ0jCLcGBP9uu3RiE5CWqGD+U=" saltValue="caX7MR17AUC2o+XA3wF45A==" spinCount="100000" sheet="1" objects="1" scenarios="1"/>
  <autoFilter ref="E1:U880" xr:uid="{2219F37D-C621-468D-A33E-6758DCBD20B6}">
    <filterColumn colId="6">
      <filters>
        <filter val="Tech Clearance - Content change"/>
      </filters>
    </filterColumn>
  </autoFilter>
  <sortState xmlns:xlrd2="http://schemas.microsoft.com/office/spreadsheetml/2017/richdata2" ref="N26:N29">
    <sortCondition ref="N26:N29"/>
  </sortState>
  <mergeCells count="175">
    <mergeCell ref="B791:G791"/>
    <mergeCell ref="B54:G54"/>
    <mergeCell ref="B60:G60"/>
    <mergeCell ref="B284:G284"/>
    <mergeCell ref="B264:G264"/>
    <mergeCell ref="B270:G270"/>
    <mergeCell ref="B278:G278"/>
    <mergeCell ref="B538:G538"/>
    <mergeCell ref="B546:G546"/>
    <mergeCell ref="B549:G549"/>
    <mergeCell ref="B528:G528"/>
    <mergeCell ref="B480:G480"/>
    <mergeCell ref="B470:G470"/>
    <mergeCell ref="B431:G431"/>
    <mergeCell ref="B439:G439"/>
    <mergeCell ref="B445:G445"/>
    <mergeCell ref="B453:G453"/>
    <mergeCell ref="B298:G298"/>
    <mergeCell ref="B306:G306"/>
    <mergeCell ref="B312:G312"/>
    <mergeCell ref="B320:G320"/>
    <mergeCell ref="B494:G494"/>
    <mergeCell ref="B326:G326"/>
    <mergeCell ref="B340:G340"/>
    <mergeCell ref="C863:D863"/>
    <mergeCell ref="B861:G861"/>
    <mergeCell ref="B730:G730"/>
    <mergeCell ref="B731:G731"/>
    <mergeCell ref="B732:G732"/>
    <mergeCell ref="B733:G733"/>
    <mergeCell ref="B734:G734"/>
    <mergeCell ref="B808:G808"/>
    <mergeCell ref="B831:G831"/>
    <mergeCell ref="B807:G807"/>
    <mergeCell ref="B812:G812"/>
    <mergeCell ref="B806:G806"/>
    <mergeCell ref="B827:G827"/>
    <mergeCell ref="B828:G828"/>
    <mergeCell ref="B740:G740"/>
    <mergeCell ref="B748:G748"/>
    <mergeCell ref="B833:G833"/>
    <mergeCell ref="B813:G813"/>
    <mergeCell ref="F844:G844"/>
    <mergeCell ref="A844:B844"/>
    <mergeCell ref="B797:G797"/>
    <mergeCell ref="A857:B857"/>
    <mergeCell ref="B832:G832"/>
    <mergeCell ref="B829:G829"/>
    <mergeCell ref="B376:G376"/>
    <mergeCell ref="B382:G382"/>
    <mergeCell ref="B348:G348"/>
    <mergeCell ref="B354:G354"/>
    <mergeCell ref="B362:G362"/>
    <mergeCell ref="B368:G368"/>
    <mergeCell ref="B365:G365"/>
    <mergeCell ref="B15:G15"/>
    <mergeCell ref="B228:G228"/>
    <mergeCell ref="B236:G236"/>
    <mergeCell ref="B242:G242"/>
    <mergeCell ref="B194:G194"/>
    <mergeCell ref="B200:G200"/>
    <mergeCell ref="B208:G208"/>
    <mergeCell ref="B214:G214"/>
    <mergeCell ref="B222:G222"/>
    <mergeCell ref="B180:G180"/>
    <mergeCell ref="B186:G186"/>
    <mergeCell ref="B172:G172"/>
    <mergeCell ref="B23:G23"/>
    <mergeCell ref="B29:G29"/>
    <mergeCell ref="B102:G102"/>
    <mergeCell ref="B110:G110"/>
    <mergeCell ref="B116:G116"/>
    <mergeCell ref="B124:G124"/>
    <mergeCell ref="B130:G130"/>
    <mergeCell ref="B74:G74"/>
    <mergeCell ref="B138:G138"/>
    <mergeCell ref="B144:G144"/>
    <mergeCell ref="B152:G152"/>
    <mergeCell ref="B158:G158"/>
    <mergeCell ref="B166:G166"/>
    <mergeCell ref="B82:G82"/>
    <mergeCell ref="B88:G88"/>
    <mergeCell ref="B96:G96"/>
    <mergeCell ref="B9:G9"/>
    <mergeCell ref="B37:G37"/>
    <mergeCell ref="B46:G46"/>
    <mergeCell ref="B709:G709"/>
    <mergeCell ref="B674:G674"/>
    <mergeCell ref="B678:G678"/>
    <mergeCell ref="B675:G675"/>
    <mergeCell ref="B676:G676"/>
    <mergeCell ref="B587:G587"/>
    <mergeCell ref="B588:G588"/>
    <mergeCell ref="B618:G618"/>
    <mergeCell ref="B619:G619"/>
    <mergeCell ref="B677:G677"/>
    <mergeCell ref="B557:G557"/>
    <mergeCell ref="B68:G68"/>
    <mergeCell ref="B467:G467"/>
    <mergeCell ref="B491:G491"/>
    <mergeCell ref="B499:G499"/>
    <mergeCell ref="B488:G488"/>
    <mergeCell ref="B334:G334"/>
    <mergeCell ref="B247:G247"/>
    <mergeCell ref="B404:G404"/>
    <mergeCell ref="B436:G436"/>
    <mergeCell ref="B292:G292"/>
    <mergeCell ref="A639:A642"/>
    <mergeCell ref="B729:G729"/>
    <mergeCell ref="A643:A645"/>
    <mergeCell ref="B754:G754"/>
    <mergeCell ref="B762:G762"/>
    <mergeCell ref="B769:G769"/>
    <mergeCell ref="B805:G805"/>
    <mergeCell ref="B819:G819"/>
    <mergeCell ref="B809:G809"/>
    <mergeCell ref="B810:G810"/>
    <mergeCell ref="B694:G694"/>
    <mergeCell ref="B721:G721"/>
    <mergeCell ref="B700:G700"/>
    <mergeCell ref="B720:G720"/>
    <mergeCell ref="B710:G710"/>
    <mergeCell ref="B679:G679"/>
    <mergeCell ref="B708:G708"/>
    <mergeCell ref="B651:G651"/>
    <mergeCell ref="B659:G659"/>
    <mergeCell ref="B665:G665"/>
    <mergeCell ref="B673:G673"/>
    <mergeCell ref="B686:G686"/>
    <mergeCell ref="B777:G777"/>
    <mergeCell ref="B783:G783"/>
    <mergeCell ref="B834:G834"/>
    <mergeCell ref="B826:G826"/>
    <mergeCell ref="B830:G830"/>
    <mergeCell ref="B840:G840"/>
    <mergeCell ref="B811:G811"/>
    <mergeCell ref="B728:G728"/>
    <mergeCell ref="B714:G714"/>
    <mergeCell ref="B250:G250"/>
    <mergeCell ref="B256:G256"/>
    <mergeCell ref="B567:G567"/>
    <mergeCell ref="B502:G502"/>
    <mergeCell ref="B509:G509"/>
    <mergeCell ref="B517:G517"/>
    <mergeCell ref="B520:G520"/>
    <mergeCell ref="B586:G586"/>
    <mergeCell ref="B612:G612"/>
    <mergeCell ref="B633:G633"/>
    <mergeCell ref="B602:G602"/>
    <mergeCell ref="B617:G617"/>
    <mergeCell ref="B622:G622"/>
    <mergeCell ref="B625:G625"/>
    <mergeCell ref="B628:G628"/>
    <mergeCell ref="B637:G637"/>
    <mergeCell ref="B634:G634"/>
    <mergeCell ref="B713:G713"/>
    <mergeCell ref="B711:G711"/>
    <mergeCell ref="B712:G712"/>
    <mergeCell ref="B390:G390"/>
    <mergeCell ref="B396:G396"/>
    <mergeCell ref="B407:G407"/>
    <mergeCell ref="B413:G413"/>
    <mergeCell ref="B421:G421"/>
    <mergeCell ref="B552:G552"/>
    <mergeCell ref="B597:G597"/>
    <mergeCell ref="B606:G606"/>
    <mergeCell ref="B609:G609"/>
    <mergeCell ref="B575:G575"/>
    <mergeCell ref="B578:G578"/>
    <mergeCell ref="B581:G581"/>
    <mergeCell ref="B591:G591"/>
    <mergeCell ref="B560:G560"/>
    <mergeCell ref="B462:G462"/>
    <mergeCell ref="B523:G523"/>
    <mergeCell ref="B531:G531"/>
  </mergeCells>
  <conditionalFormatting sqref="B807">
    <cfRule type="expression" dxfId="54" priority="52">
      <formula>IF($B$807=$B$813,TRUE,FALSE)</formula>
    </cfRule>
  </conditionalFormatting>
  <conditionalFormatting sqref="B806:G806">
    <cfRule type="expression" dxfId="53" priority="50">
      <formula>IF($B$806=$B$813,TRUE,FALSE)</formula>
    </cfRule>
  </conditionalFormatting>
  <conditionalFormatting sqref="B808:G808">
    <cfRule type="expression" dxfId="52" priority="48">
      <formula>IF($B$808=$B$813,TRUE,FALSE)</formula>
    </cfRule>
  </conditionalFormatting>
  <conditionalFormatting sqref="B809:G809">
    <cfRule type="expression" dxfId="51" priority="63">
      <formula>IF($B$809=$B$813,TRUE,FALSE)</formula>
    </cfRule>
  </conditionalFormatting>
  <conditionalFormatting sqref="B810:G810">
    <cfRule type="expression" dxfId="50" priority="64">
      <formula>IF($B$810=$B$813,TRUE,FALSE)</formula>
    </cfRule>
  </conditionalFormatting>
  <conditionalFormatting sqref="B811:G811">
    <cfRule type="expression" dxfId="49" priority="65">
      <formula>IF($B$811=$B$813,TRUE,FALSE)</formula>
    </cfRule>
  </conditionalFormatting>
  <conditionalFormatting sqref="B827:G827">
    <cfRule type="expression" dxfId="48" priority="47">
      <formula>IF($B$806=$B$813,TRUE,FALSE)</formula>
    </cfRule>
  </conditionalFormatting>
  <conditionalFormatting sqref="B828">
    <cfRule type="expression" dxfId="47" priority="46">
      <formula>IF($B$807=$B$813,TRUE,FALSE)</formula>
    </cfRule>
  </conditionalFormatting>
  <conditionalFormatting sqref="B812:G812">
    <cfRule type="expression" dxfId="46" priority="43">
      <formula>IF($B$812=$B$813,TRUE,FALSE)</formula>
    </cfRule>
  </conditionalFormatting>
  <conditionalFormatting sqref="B833:G833">
    <cfRule type="expression" dxfId="45" priority="42">
      <formula>IF($B$812=$B$813,TRUE,FALSE)</formula>
    </cfRule>
  </conditionalFormatting>
  <conditionalFormatting sqref="B832:G832">
    <cfRule type="expression" dxfId="44" priority="41">
      <formula>-IF($B$832=$B$834,TRUE,FALSE)</formula>
    </cfRule>
  </conditionalFormatting>
  <conditionalFormatting sqref="B830:G830">
    <cfRule type="expression" dxfId="43" priority="39">
      <formula>IF($B$830=$B$834,TRUE,FALSE)</formula>
    </cfRule>
  </conditionalFormatting>
  <conditionalFormatting sqref="B831:G831">
    <cfRule type="expression" dxfId="42" priority="37">
      <formula>IF($B$831=$B$834,TRUE,FALSE)</formula>
    </cfRule>
  </conditionalFormatting>
  <conditionalFormatting sqref="B829:G829">
    <cfRule type="expression" dxfId="41" priority="36">
      <formula>IF($B$829=$B$834,TRUE,FALSE)</formula>
    </cfRule>
  </conditionalFormatting>
  <conditionalFormatting sqref="B709:G709">
    <cfRule type="expression" dxfId="40" priority="32">
      <formula>IF($B$709=$B$714,TRUE,FALSE)</formula>
    </cfRule>
  </conditionalFormatting>
  <conditionalFormatting sqref="B674:G678">
    <cfRule type="expression" dxfId="39" priority="23">
      <formula>IF($B674=$B$679,TRUE,FALSE)</formula>
    </cfRule>
  </conditionalFormatting>
  <conditionalFormatting sqref="B729:G729">
    <cfRule type="expression" dxfId="38" priority="22">
      <formula>IF($B$729=$B$734,TRUE,FALSE)</formula>
    </cfRule>
  </conditionalFormatting>
  <conditionalFormatting sqref="M1">
    <cfRule type="expression" dxfId="37" priority="21">
      <formula>IF(M1="Tech Clearance",TRUE,FALSE)</formula>
    </cfRule>
  </conditionalFormatting>
  <conditionalFormatting sqref="M1">
    <cfRule type="expression" dxfId="36" priority="17">
      <formula>IF(M1="Format change",TRUE,FALSE)</formula>
    </cfRule>
  </conditionalFormatting>
  <conditionalFormatting sqref="M1">
    <cfRule type="expression" dxfId="35" priority="6">
      <formula>IF(M1="Addition",TRUE,FALSE)</formula>
    </cfRule>
  </conditionalFormatting>
  <conditionalFormatting sqref="K2:M880">
    <cfRule type="expression" dxfId="34" priority="2">
      <formula>IF(K2="Tech Clearance - Content change",TRUE,FALSE)</formula>
    </cfRule>
    <cfRule type="expression" dxfId="33" priority="3">
      <formula>IF(K2="Addition",TRUE,FALSE)</formula>
    </cfRule>
    <cfRule type="expression" dxfId="32" priority="4">
      <formula>IF(K2="Format change",TRUE,FALSE)</formula>
    </cfRule>
    <cfRule type="expression" dxfId="31" priority="5">
      <formula>IF(K2="Tech Clearance",TRUE,FALSE)</formula>
    </cfRule>
  </conditionalFormatting>
  <dataValidations count="2">
    <dataValidation type="list" allowBlank="1" showInputMessage="1" showErrorMessage="1" sqref="K2:K880" xr:uid="{1143C296-C96E-4CD1-9F17-4A23EF2295B4}">
      <formula1>$N$26:$N$30</formula1>
    </dataValidation>
    <dataValidation type="list" allowBlank="1" showInputMessage="1" showErrorMessage="1" sqref="B4 B786 B772 B357 B343 B245 B800 B757 B743 B723 B689 B703 B668 B654 B631 B615 B600 B584 B570 B555 B416 B18 B32 B63 B77 B91 B105 B119 B133 B147 B161 B175 B189 B203 B217 B231 B259 B273 B287 B301 B315 B329 B371 B385 B402 B434 B448 B465 B483 B497 B512 B526 B541 B821 B49" xr:uid="{02FB8F89-4C26-460E-AFAC-C0C4DE287EBE}">
      <formula1>$N$3:$N$23</formula1>
    </dataValidation>
  </dataValidations>
  <hyperlinks>
    <hyperlink ref="A3" location="'Project pool deduction'!A1" display="Cell A1" xr:uid="{2991EBF6-1B14-4160-ADA6-29E2724BF261}"/>
    <hyperlink ref="A31" location="'Project pool deduction'!A2" display="Cell A2" xr:uid="{E2DB4D3D-92E4-4746-889B-73C74ED8BF2C}"/>
    <hyperlink ref="A62" location="'Project pool deduction'!A4" display="Cell A4" xr:uid="{A4D75469-ED21-4229-9866-59A13E8A4062}"/>
    <hyperlink ref="A76" location="'Project pool deduction'!A5" display="Cell A5" xr:uid="{C8BA3727-2576-4776-885E-01BBC5C8EFC0}"/>
    <hyperlink ref="A90" location="'Project pool deduction'!A6" display="Cell A6" xr:uid="{06821967-6CC6-4A0D-883F-4A2DBF68714B}"/>
    <hyperlink ref="A104" location="'Project pool deduction'!A7" display="Cell A7" xr:uid="{AE266969-A831-4349-B192-5F237C2838AB}"/>
    <hyperlink ref="A118" location="'Project pool deduction'!A8" display="Cell A8" xr:uid="{93388773-809E-414F-AA2E-C43D5CFDE2B1}"/>
    <hyperlink ref="A132" location="'Project pool deduction'!A9" display="Cell A9" xr:uid="{9034FFEA-B820-47FC-9F8F-7D145BD7BB6B}"/>
    <hyperlink ref="A146" location="'Project pool deduction'!A10" display="Cell A10" xr:uid="{7E497451-A6F7-4EF4-B936-2366D7CC8AA2}"/>
    <hyperlink ref="A160" location="'Project pool deduction'!A11" display="Cell A11" xr:uid="{12424238-0679-43DF-B807-7A1F162F50D4}"/>
    <hyperlink ref="A17" location="'Project pool deduction'!B1" display="Cell B1" xr:uid="{71DE3A6B-2849-41E3-9F00-9DAFE015B053}"/>
    <hyperlink ref="A174" location="'Project pool deduction'!A12" display="Cell A12" xr:uid="{1878C413-F5BB-4FBE-9489-B09ACF5B0725}"/>
    <hyperlink ref="A188" location="'Project pool deduction'!A13" display="Cell A13" xr:uid="{B12E8E6B-8117-4DCE-9140-E8EBDD1BEE46}"/>
    <hyperlink ref="A202" location="'Project pool deduction'!A14" display="Cell A14" xr:uid="{7CF0FD3F-B144-4B95-8D62-017C3B01A69D}"/>
    <hyperlink ref="A216" location="'Project pool deduction'!A15" display="Cell A15" xr:uid="{FFDE7010-20E6-400A-BA2B-FA90A40A22D7}"/>
    <hyperlink ref="A230" location="'Project pool deduction'!A16" display="Cell A16" xr:uid="{07B23D02-8C20-412F-B10D-2C8A22A1CAAD}"/>
    <hyperlink ref="A258" location="'Project pool deduction'!A18" display="Cell A18" xr:uid="{BEED79D7-2608-4288-B147-0F3671CE6808}"/>
    <hyperlink ref="A272" location="'Project pool deduction'!A19" display="Cell A19" xr:uid="{5AE7635F-C5BA-4859-B91A-13F7207C7624}"/>
    <hyperlink ref="A286" location="'Project pool deduction'!A20" display="Cell A20" xr:uid="{2D82D2D3-AC8F-478E-BBFE-3442A4411F59}"/>
    <hyperlink ref="A300" location="'Project pool deduction'!A21" display="Cell A21" xr:uid="{2BB6794A-5B3E-4F0E-8121-4D73907096FB}"/>
    <hyperlink ref="A314" location="'Project pool deduction'!A22" display="Cell A22" xr:uid="{6619855C-5DCB-43C7-A36C-2A04A91AA313}"/>
    <hyperlink ref="A328" location="'Project pool deduction'!A23" display="Cell A23" xr:uid="{F59F8D54-78C7-4866-B176-50011F11A4A4}"/>
    <hyperlink ref="A370" location="'Project pool deduction'!A26" display="Cell A26" xr:uid="{89360DB4-E930-41B7-8BEF-2156FFCB1CB1}"/>
    <hyperlink ref="A384" location="'Project pool deduction'!B26" display="Cell B26" xr:uid="{EBA917A6-6F67-4BC9-BB03-D6A17C7C6EBB}"/>
    <hyperlink ref="A401" location="'Project pool deduction'!A27" display="Cell A27" xr:uid="{63CBE35C-8505-424C-9464-A2FB1CF46F27}"/>
    <hyperlink ref="A415" location="'Project pool deduction'!B27" display="Cell B27" xr:uid="{38A4BCFD-E6C8-4302-BED5-7AAFF95F2281}"/>
    <hyperlink ref="A433" location="'Project pool deduction'!A28" display="Cell A28" xr:uid="{3D903DAF-46EC-4E00-89B0-1F93866A06FB}"/>
    <hyperlink ref="A447" location="'Project pool deduction'!B28" display="Cell B28" xr:uid="{71E193CA-F235-4586-8AC1-6D404BAC45D3}"/>
    <hyperlink ref="A464" location="'Project pool deduction'!A29" display="Cell A29" xr:uid="{4F8CE7AF-C64E-4586-B5D3-A3C7D422E4D7}"/>
    <hyperlink ref="A482" location="'Project pool deduction'!B29" display="Cell B29" xr:uid="{27B07F69-4E21-4C73-9964-ED40143C17DC}"/>
    <hyperlink ref="A496" location="'Project pool deduction'!A30" display="Cell A30" xr:uid="{D12CBA1A-C848-4629-9253-547DABD3DD11}"/>
    <hyperlink ref="A511" location="'Project pool deduction'!B30" display="Cell B30" xr:uid="{01E24175-42D0-474F-9734-3696D01642E5}"/>
    <hyperlink ref="A525" location="'Project pool deduction'!A31" display="Cell A31" xr:uid="{377CBED8-E4DC-4918-85FD-05E687812856}"/>
    <hyperlink ref="A540" location="'Project pool deduction'!B31" display="Cell B31" xr:uid="{A35E58DC-3E57-4D1A-8D4F-437543CCAC7F}"/>
    <hyperlink ref="A554" location="'Project pool deduction'!A32" display="Cell A32" xr:uid="{EBA5AA1F-6CD4-469A-877A-A22C8AB85D3B}"/>
    <hyperlink ref="A569" location="'Project pool deduction'!B32" display="Cell B32" xr:uid="{EE8D77C5-D99B-4EA5-9A6A-36548C9F9F79}"/>
    <hyperlink ref="A583" location="'Project pool deduction'!A33" display="Cell A33" xr:uid="{0CEF7DC3-F8B2-46C2-A5E0-466EA6FCE8D6}"/>
    <hyperlink ref="A599" location="'Project pool deduction'!B33" display="Cell B33" xr:uid="{0E382F53-7E3F-4D06-854F-D2043E899F95}"/>
    <hyperlink ref="A630" location="'Project pool deduction'!B34" display="Cell B34" xr:uid="{DC861BD0-1DDB-4BDB-A4D4-7CC55446BE6B}"/>
    <hyperlink ref="A614" location="'Project pool deduction'!A34" display="Cell A34" xr:uid="{01DC9833-3551-4608-A408-198131E008A0}"/>
    <hyperlink ref="A653" location="'Project pool deduction'!A35" display="Cell A35" xr:uid="{F8D971C6-8683-41F3-8755-E04A4D856DAD}"/>
    <hyperlink ref="A667" location="'Project pool deduction'!A36" display="Cell A36" xr:uid="{319A0282-C94A-4DE1-84C8-C6B664914694}"/>
    <hyperlink ref="A702" location="'Project pool deduction'!A38" display="Cell A38" xr:uid="{654CA49D-E9A7-46F0-B836-5E31712D8968}"/>
    <hyperlink ref="A688" location="'Project pool deduction'!A37" display="Cell A37" xr:uid="{003858EA-3329-4BC1-ADFE-E453C9DD7442}"/>
    <hyperlink ref="A722" location="'Project pool deduction'!A39" display="Cell A39" xr:uid="{6C262EFA-4059-475E-866D-FC8169D6F332}"/>
    <hyperlink ref="A742" location="'Project pool deduction'!A40" display="Cell A40" xr:uid="{6A3F844A-87E5-4110-BD87-1A59D1B1DB9E}"/>
    <hyperlink ref="A756" location="'Project pool deduction'!B40" display="Cell B40" xr:uid="{15651507-0413-4254-9169-87BC20A5C52A}"/>
    <hyperlink ref="A799" location="'Project pool deduction'!A43" display="Cell A43" xr:uid="{11E951F5-A173-47CC-AD04-4EBD0CB8460A}"/>
    <hyperlink ref="A820" location="'Project pool deduction'!A44" display="Cell A44" xr:uid="{EAA30810-0B28-4670-8F4C-D4D601112FBB}"/>
    <hyperlink ref="A244" location="'Project pool deduction'!A17" display="Cell A17" xr:uid="{3DC892A7-F530-41DF-B58D-FF3007337F90}"/>
    <hyperlink ref="A48" location="'Project pool deduction'!A3" display="Cell A3" xr:uid="{FCB298D4-4979-4DBC-B669-C2726E68966D}"/>
    <hyperlink ref="A342" location="'Project pool deduction'!A24" display="Cell A24" xr:uid="{9D97081F-0570-42A7-A0D3-2C8C634880D2}"/>
    <hyperlink ref="A356" location="'Project pool deduction'!A25" display="Cell A25" xr:uid="{EB952FB8-E3EC-45DB-8E1A-B9E689A516EB}"/>
    <hyperlink ref="A771" location="'Project pool deduction'!A41" display="Cell A41" xr:uid="{1C2B6990-82B0-4759-906F-065784697AB1}"/>
    <hyperlink ref="A785" location="'Project pool deduction'!A42" display="Cell A42" xr:uid="{2AE1E83A-0590-4E66-9383-A9D0FDE21403}"/>
  </hyperlinks>
  <pageMargins left="0.7" right="0.7" top="0.75" bottom="0.75" header="0.3" footer="0.3"/>
  <pageSetup paperSize="9" scale="83" fitToHeight="0" orientation="portrait" horizontalDpi="300" verticalDpi="300" r:id="rId1"/>
  <ignoredErrors>
    <ignoredError sqref="D850 D848 D853" formula="1"/>
    <ignoredError sqref="C872 C874:C875 C877:C880" evalError="1"/>
  </ignoredErrors>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expression" priority="69" id="{00000000-000E-0000-0200-000030000000}">
            <xm:f>IF(AND($B$712=$B$714,'Project pool deduction'!$B$28="No",$C$852&lt;0),TRUE,FALSE)</xm:f>
            <x14:dxf>
              <fill>
                <patternFill>
                  <bgColor rgb="FFFFFFCC"/>
                </patternFill>
              </fill>
            </x14:dxf>
          </x14:cfRule>
          <xm:sqref>B712:G712</xm:sqref>
        </x14:conditionalFormatting>
        <x14:conditionalFormatting xmlns:xm="http://schemas.microsoft.com/office/excel/2006/main">
          <x14:cfRule type="expression" priority="34" id="{079C021E-1CBC-4B39-BA4C-BA42FFA07A85}">
            <xm:f>IF(AND($B$713=$B$714,'Project pool deduction'!$B$28="Yes"),TRUE,FALSE)</xm:f>
            <x14:dxf>
              <fill>
                <patternFill>
                  <bgColor rgb="FFFFFFCC"/>
                </patternFill>
              </fill>
            </x14:dxf>
          </x14:cfRule>
          <xm:sqref>B713</xm:sqref>
        </x14:conditionalFormatting>
        <x14:conditionalFormatting xmlns:xm="http://schemas.microsoft.com/office/excel/2006/main">
          <x14:cfRule type="expression" priority="31" id="{F76A81AA-142A-480E-8BAC-B3413354D549}">
            <xm:f>IF(AND($B$710=$B$714,'Project pool deduction'!$B$27&lt;&gt;"Yes"),TRUE,FALSE)</xm:f>
            <x14:dxf>
              <fill>
                <patternFill>
                  <bgColor rgb="FFFFFF66"/>
                </patternFill>
              </fill>
            </x14:dxf>
          </x14:cfRule>
          <xm:sqref>B710:G710</xm:sqref>
        </x14:conditionalFormatting>
        <x14:conditionalFormatting xmlns:xm="http://schemas.microsoft.com/office/excel/2006/main">
          <x14:cfRule type="expression" priority="28" id="{150BA4E9-4CC9-4A35-B777-9E98BAA57540}">
            <xm:f>IF(AND($B$713=$B$714,'Project pool deduction'!$B$28="Yes"),TRUE,FALSE)</xm:f>
            <x14:dxf>
              <fill>
                <patternFill>
                  <bgColor rgb="FFFFFFCC"/>
                </patternFill>
              </fill>
            </x14:dxf>
          </x14:cfRule>
          <xm:sqref>B733</xm:sqref>
        </x14:conditionalFormatting>
        <x14:conditionalFormatting xmlns:xm="http://schemas.microsoft.com/office/excel/2006/main">
          <x14:cfRule type="expression" priority="26" id="{40454CB6-982D-4948-BE04-680FA33932EF}">
            <xm:f>IF(AND($B$710=$B$714,'Project pool deduction'!$B$27&lt;&gt;"Yes"),TRUE,FALSE)</xm:f>
            <x14:dxf>
              <fill>
                <patternFill>
                  <bgColor rgb="FFFFFF66"/>
                </patternFill>
              </fill>
            </x14:dxf>
          </x14:cfRule>
          <xm:sqref>B730</xm:sqref>
        </x14:conditionalFormatting>
        <x14:conditionalFormatting xmlns:xm="http://schemas.microsoft.com/office/excel/2006/main">
          <x14:cfRule type="expression" priority="71" id="{810CF0E7-7FA0-4ECC-B5FF-0308E5630129}">
            <xm:f>IF(AND($B$711=$B$714,'Project pool deduction'!$B$28="No",$C$852&gt;0),TRUE,FALSE)</xm:f>
            <x14:dxf>
              <fill>
                <patternFill>
                  <bgColor rgb="FFFFFFCC"/>
                </patternFill>
              </fill>
            </x14:dxf>
          </x14:cfRule>
          <xm:sqref>B731:G731 B711:G711</xm:sqref>
        </x14:conditionalFormatting>
        <x14:conditionalFormatting xmlns:xm="http://schemas.microsoft.com/office/excel/2006/main">
          <x14:cfRule type="expression" priority="20" id="{CBCF580C-E25E-442D-ABB6-6D4784C4BEC9}">
            <xm:f>IF(AND($B$732=$B$734,'Project pool deduction'!$B$28="No",$C$852&lt;0),TRUE,FALSE)</xm:f>
            <x14:dxf>
              <fill>
                <patternFill>
                  <bgColor rgb="FFFFFFCC"/>
                </patternFill>
              </fill>
            </x14:dxf>
          </x14:cfRule>
          <xm:sqref>B732:G732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3DEC-D990-44B9-BD3D-BC7659513853}">
  <dimension ref="A1:G20"/>
  <sheetViews>
    <sheetView workbookViewId="0">
      <selection activeCell="C21" sqref="C21"/>
    </sheetView>
  </sheetViews>
  <sheetFormatPr defaultRowHeight="14.4" x14ac:dyDescent="0.3"/>
  <cols>
    <col min="2" max="2" width="53" customWidth="1"/>
    <col min="3" max="3" width="17.88671875" customWidth="1"/>
    <col min="4" max="4" width="9.44140625" customWidth="1"/>
    <col min="6" max="6" width="53" customWidth="1"/>
    <col min="7" max="7" width="17.88671875" customWidth="1"/>
  </cols>
  <sheetData>
    <row r="1" spans="1:7" ht="17.399999999999999" x14ac:dyDescent="0.3">
      <c r="A1" s="161" t="s">
        <v>314</v>
      </c>
      <c r="B1" s="33"/>
      <c r="C1" s="33"/>
      <c r="D1" s="33"/>
      <c r="E1" s="33"/>
      <c r="F1" s="33"/>
      <c r="G1" s="33"/>
    </row>
    <row r="2" spans="1:7" ht="17.399999999999999" x14ac:dyDescent="0.3">
      <c r="A2" s="45"/>
      <c r="B2" s="33"/>
      <c r="C2" s="33"/>
      <c r="D2" s="33"/>
      <c r="E2" s="33"/>
      <c r="F2" s="33"/>
      <c r="G2" s="33"/>
    </row>
    <row r="3" spans="1:7" ht="15" thickBot="1" x14ac:dyDescent="0.35">
      <c r="A3" s="162" t="s">
        <v>315</v>
      </c>
      <c r="B3" s="33"/>
      <c r="C3" s="33"/>
      <c r="D3" s="33"/>
      <c r="E3" s="162" t="s">
        <v>316</v>
      </c>
      <c r="F3" s="33"/>
      <c r="G3" s="33"/>
    </row>
    <row r="4" spans="1:7" ht="48.75" customHeight="1" thickBot="1" x14ac:dyDescent="0.35">
      <c r="A4" s="388" t="s">
        <v>317</v>
      </c>
      <c r="B4" s="389"/>
      <c r="C4" s="176" t="s">
        <v>128</v>
      </c>
      <c r="D4" s="43"/>
      <c r="E4" s="386" t="s">
        <v>318</v>
      </c>
      <c r="F4" s="387"/>
      <c r="G4" s="177" t="s">
        <v>128</v>
      </c>
    </row>
    <row r="5" spans="1:7" ht="31.5" customHeight="1" x14ac:dyDescent="0.3">
      <c r="A5" s="164" t="s">
        <v>0</v>
      </c>
      <c r="B5" s="163" t="s">
        <v>24</v>
      </c>
      <c r="C5" s="165">
        <v>5000</v>
      </c>
      <c r="D5" s="38"/>
      <c r="E5" s="178" t="s">
        <v>0</v>
      </c>
      <c r="F5" s="181" t="s">
        <v>24</v>
      </c>
      <c r="G5" s="183">
        <v>5000</v>
      </c>
    </row>
    <row r="6" spans="1:7" ht="31.5" customHeight="1" x14ac:dyDescent="0.3">
      <c r="A6" s="149" t="s">
        <v>1</v>
      </c>
      <c r="B6" s="49" t="s">
        <v>25</v>
      </c>
      <c r="C6" s="166">
        <v>10000</v>
      </c>
      <c r="D6" s="38"/>
      <c r="E6" s="179" t="s">
        <v>1</v>
      </c>
      <c r="F6" s="49" t="s">
        <v>25</v>
      </c>
      <c r="G6" s="184">
        <v>10000</v>
      </c>
    </row>
    <row r="7" spans="1:7" ht="31.5" customHeight="1" x14ac:dyDescent="0.3">
      <c r="A7" s="149" t="s">
        <v>2</v>
      </c>
      <c r="B7" s="49" t="s">
        <v>26</v>
      </c>
      <c r="C7" s="150">
        <f>C5+C6</f>
        <v>15000</v>
      </c>
      <c r="D7" s="38"/>
      <c r="E7" s="179" t="s">
        <v>2</v>
      </c>
      <c r="F7" s="49" t="s">
        <v>26</v>
      </c>
      <c r="G7" s="150">
        <f>G5+G6</f>
        <v>15000</v>
      </c>
    </row>
    <row r="8" spans="1:7" ht="31.5" customHeight="1" x14ac:dyDescent="0.3">
      <c r="A8" s="149" t="s">
        <v>3</v>
      </c>
      <c r="B8" s="49" t="s">
        <v>12</v>
      </c>
      <c r="C8" s="167">
        <v>3</v>
      </c>
      <c r="D8" s="40"/>
      <c r="E8" s="179" t="s">
        <v>3</v>
      </c>
      <c r="F8" s="49" t="s">
        <v>27</v>
      </c>
      <c r="G8" s="185">
        <v>1</v>
      </c>
    </row>
    <row r="9" spans="1:7" ht="31.5" customHeight="1" thickBot="1" x14ac:dyDescent="0.35">
      <c r="A9" s="149" t="s">
        <v>4</v>
      </c>
      <c r="B9" s="49" t="s">
        <v>21</v>
      </c>
      <c r="C9" s="150">
        <f>C7/C8</f>
        <v>5000</v>
      </c>
      <c r="D9" s="38"/>
      <c r="E9" s="180" t="s">
        <v>4</v>
      </c>
      <c r="F9" s="182" t="s">
        <v>129</v>
      </c>
      <c r="G9" s="186">
        <f>G7*G8</f>
        <v>15000</v>
      </c>
    </row>
    <row r="10" spans="1:7" ht="31.5" customHeight="1" x14ac:dyDescent="0.3">
      <c r="A10" s="149" t="s">
        <v>5</v>
      </c>
      <c r="B10" s="50" t="s">
        <v>132</v>
      </c>
      <c r="C10" s="256">
        <f>IF(B10=B19,2,1.5)</f>
        <v>2</v>
      </c>
      <c r="D10" s="41"/>
      <c r="E10" s="37"/>
      <c r="F10" s="37"/>
      <c r="G10" s="37"/>
    </row>
    <row r="11" spans="1:7" ht="31.5" customHeight="1" x14ac:dyDescent="0.3">
      <c r="A11" s="149" t="s">
        <v>6</v>
      </c>
      <c r="B11" s="49" t="s">
        <v>22</v>
      </c>
      <c r="C11" s="150">
        <f>C9*C10</f>
        <v>10000</v>
      </c>
      <c r="D11" s="38"/>
      <c r="E11" s="37"/>
      <c r="F11" s="37"/>
      <c r="G11" s="252"/>
    </row>
    <row r="12" spans="1:7" ht="31.5" customHeight="1" x14ac:dyDescent="0.3">
      <c r="A12" s="149" t="s">
        <v>7</v>
      </c>
      <c r="B12" s="49" t="s">
        <v>23</v>
      </c>
      <c r="C12" s="150">
        <f>C7-C11</f>
        <v>5000</v>
      </c>
      <c r="D12" s="38"/>
      <c r="E12" s="37"/>
      <c r="F12" s="37"/>
      <c r="G12" s="252"/>
    </row>
    <row r="13" spans="1:7" ht="31.5" customHeight="1" x14ac:dyDescent="0.3">
      <c r="A13" s="149" t="s">
        <v>8</v>
      </c>
      <c r="B13" s="49" t="s">
        <v>27</v>
      </c>
      <c r="C13" s="168">
        <v>0.5</v>
      </c>
      <c r="D13" s="41"/>
      <c r="E13" s="64"/>
      <c r="F13" s="64"/>
      <c r="G13" s="252"/>
    </row>
    <row r="14" spans="1:7" ht="46.5" customHeight="1" thickBot="1" x14ac:dyDescent="0.35">
      <c r="A14" s="172" t="s">
        <v>9</v>
      </c>
      <c r="B14" s="173" t="s">
        <v>28</v>
      </c>
      <c r="C14" s="174">
        <f>IF(C12&gt;=0,C11*C13,C7*C13)</f>
        <v>5000</v>
      </c>
      <c r="D14" s="42"/>
      <c r="E14" s="64"/>
      <c r="F14" s="64"/>
      <c r="G14" s="64"/>
    </row>
    <row r="15" spans="1:7" ht="24.75" customHeight="1" thickBot="1" x14ac:dyDescent="0.35">
      <c r="A15" s="388" t="s">
        <v>130</v>
      </c>
      <c r="B15" s="389"/>
      <c r="C15" s="175"/>
      <c r="D15" s="42"/>
      <c r="E15" s="64"/>
      <c r="F15" s="64"/>
      <c r="G15" s="64"/>
    </row>
    <row r="16" spans="1:7" ht="76.5" customHeight="1" thickBot="1" x14ac:dyDescent="0.35">
      <c r="A16" s="169" t="s">
        <v>10</v>
      </c>
      <c r="B16" s="170" t="s">
        <v>29</v>
      </c>
      <c r="C16" s="171">
        <f>IF(C12&gt;=0,C12,0)</f>
        <v>5000</v>
      </c>
      <c r="D16" s="38"/>
      <c r="E16" s="64"/>
      <c r="F16" s="64"/>
      <c r="G16" s="64"/>
    </row>
    <row r="17" spans="1:7" x14ac:dyDescent="0.3">
      <c r="A17" s="33"/>
      <c r="B17" s="37"/>
      <c r="C17" s="37"/>
      <c r="D17" s="37"/>
      <c r="E17" s="64"/>
      <c r="F17" s="64"/>
      <c r="G17" s="64"/>
    </row>
    <row r="18" spans="1:7" x14ac:dyDescent="0.3">
      <c r="A18" s="48" t="s">
        <v>131</v>
      </c>
    </row>
    <row r="19" spans="1:7" ht="28.8" x14ac:dyDescent="0.3">
      <c r="B19" s="47" t="s">
        <v>132</v>
      </c>
    </row>
    <row r="20" spans="1:7" ht="28.8" x14ac:dyDescent="0.3">
      <c r="B20" s="47" t="s">
        <v>133</v>
      </c>
    </row>
  </sheetData>
  <sheetProtection algorithmName="SHA-256" hashValue="MMJ6SP7Gc03NwI5sBB91OsOhnvtaqnE5fUM/NMdBUo4=" saltValue="BunJvBCakZa1Q3tV4Ga9IQ==" spinCount="100000" sheet="1" objects="1" scenarios="1"/>
  <mergeCells count="3">
    <mergeCell ref="E4:F4"/>
    <mergeCell ref="A4:B4"/>
    <mergeCell ref="A15:B15"/>
  </mergeCells>
  <dataValidations count="1">
    <dataValidation type="list" allowBlank="1" showInputMessage="1" showErrorMessage="1" sqref="B10" xr:uid="{31E8181A-D496-41B7-8332-921D47B8EEC8}">
      <formula1>$B$19:$B$20</formula1>
    </dataValidation>
  </dataValidation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5" id="{C0930395-9A2D-432F-A2E4-81AD075FE3BA}">
            <xm:f>IF(AND('Project pool deduction'!B28="Yes",$G$9=' Reference module'!$C$857),TRUE,FALSE)</xm:f>
            <x14:dxf>
              <font>
                <b/>
                <i val="0"/>
                <color rgb="FF00B050"/>
              </font>
            </x14:dxf>
          </x14:cfRule>
          <xm:sqref>G9</xm:sqref>
        </x14:conditionalFormatting>
        <x14:conditionalFormatting xmlns:xm="http://schemas.microsoft.com/office/excel/2006/main">
          <x14:cfRule type="expression" priority="14" id="{E119F2F3-6811-4E82-9A03-C6C6998D12AA}">
            <xm:f>IF('Project pool deduction'!B28="Yes",TRUE,FALSE)</xm:f>
            <x14:dxf>
              <font>
                <b/>
                <i val="0"/>
                <color theme="1"/>
              </font>
              <fill>
                <patternFill>
                  <bgColor rgb="FF66FF33"/>
                </patternFill>
              </fill>
            </x14:dxf>
          </x14:cfRule>
          <xm:sqref>E4:F4</xm:sqref>
        </x14:conditionalFormatting>
        <x14:conditionalFormatting xmlns:xm="http://schemas.microsoft.com/office/excel/2006/main">
          <x14:cfRule type="expression" priority="13" id="{1FEDA248-1E01-4A66-8797-FFDEC63F5F77}">
            <xm:f>IF('Project pool deduction'!B28="No",TRUE,FALSE)</xm:f>
            <x14:dxf>
              <font>
                <b/>
                <i val="0"/>
                <color auto="1"/>
              </font>
              <fill>
                <patternFill>
                  <bgColor rgb="FF66FF33"/>
                </patternFill>
              </fill>
            </x14:dxf>
          </x14:cfRule>
          <xm:sqref>A4:B4</xm:sqref>
        </x14:conditionalFormatting>
        <x14:conditionalFormatting xmlns:xm="http://schemas.microsoft.com/office/excel/2006/main">
          <x14:cfRule type="expression" priority="11" id="{AB47A360-0F70-4BD8-A52E-57F44BEF1224}">
            <xm:f>IF($C$14=' Reference module'!$C$854,TRUE,FALSE)</xm:f>
            <x14:dxf>
              <font>
                <b/>
                <i val="0"/>
                <color rgb="FF00B050"/>
              </font>
            </x14:dxf>
          </x14:cfRule>
          <xm:sqref>C14</xm:sqref>
        </x14:conditionalFormatting>
        <x14:conditionalFormatting xmlns:xm="http://schemas.microsoft.com/office/excel/2006/main">
          <x14:cfRule type="expression" priority="10" id="{884DEC8A-C0F1-4BDA-9E6F-347D34EAE1DD}">
            <xm:f>IF($C$16=' Reference module'!$C$855,TRUE,FALSE)</xm:f>
            <x14:dxf>
              <font>
                <b/>
                <i val="0"/>
                <color rgb="FF00B050"/>
              </font>
            </x14:dxf>
          </x14:cfRule>
          <xm:sqref>C16</xm:sqref>
        </x14:conditionalFormatting>
        <x14:conditionalFormatting xmlns:xm="http://schemas.microsoft.com/office/excel/2006/main">
          <x14:cfRule type="expression" priority="9" id="{9D75F41A-CA79-473F-8E4B-FD677ECF1E4E}">
            <xm:f>IF(AND('Project pool deduction'!$B$28="No",$C$5='Project pool deduction'!$B$29),TRUE,FALSE)</xm:f>
            <x14:dxf>
              <fill>
                <patternFill>
                  <bgColor rgb="FF66FF33"/>
                </patternFill>
              </fill>
            </x14:dxf>
          </x14:cfRule>
          <xm:sqref>C5</xm:sqref>
        </x14:conditionalFormatting>
        <x14:conditionalFormatting xmlns:xm="http://schemas.microsoft.com/office/excel/2006/main">
          <x14:cfRule type="expression" priority="8" id="{FC140B87-2057-4C48-B5E5-60F115D8087B}">
            <xm:f>IF(AND('Project pool deduction'!B28="Yes",$G$5='Project pool deduction'!$B$29),TRUE,FALSE)</xm:f>
            <x14:dxf>
              <fill>
                <patternFill>
                  <bgColor rgb="FF66FF33"/>
                </patternFill>
              </fill>
            </x14:dxf>
          </x14:cfRule>
          <xm:sqref>G5</xm:sqref>
        </x14:conditionalFormatting>
        <x14:conditionalFormatting xmlns:xm="http://schemas.microsoft.com/office/excel/2006/main">
          <x14:cfRule type="expression" priority="7" id="{5EAA98B8-B43E-4C25-87C4-4E658778548C}">
            <xm:f>IF(AND('Project pool deduction'!$B$28="No",$C$6='Project pool deduction'!$B$30),TRUE,FALSE)</xm:f>
            <x14:dxf>
              <fill>
                <patternFill>
                  <bgColor rgb="FF66FF33"/>
                </patternFill>
              </fill>
            </x14:dxf>
          </x14:cfRule>
          <xm:sqref>C6</xm:sqref>
        </x14:conditionalFormatting>
        <x14:conditionalFormatting xmlns:xm="http://schemas.microsoft.com/office/excel/2006/main">
          <x14:cfRule type="expression" priority="6" id="{6C82FAA3-93C5-4E81-AD20-6283D62EE6A8}">
            <xm:f>IF(AND('Project pool deduction'!$B$28="Yes",$G$6='Project pool deduction'!$B$30),TRUE,FALSE)</xm:f>
            <x14:dxf>
              <fill>
                <patternFill>
                  <bgColor rgb="FF66FF33"/>
                </patternFill>
              </fill>
            </x14:dxf>
          </x14:cfRule>
          <xm:sqref>G6</xm:sqref>
        </x14:conditionalFormatting>
        <x14:conditionalFormatting xmlns:xm="http://schemas.microsoft.com/office/excel/2006/main">
          <x14:cfRule type="expression" priority="5" id="{63126C24-0AD8-4DF8-8A70-0174F36CEC79}">
            <xm:f>IF(AND('Project pool deduction'!$B$28="No",$C$8='Project pool deduction'!$B$33),TRUE,FALSE)</xm:f>
            <x14:dxf>
              <fill>
                <patternFill>
                  <bgColor rgb="FF66FF33"/>
                </patternFill>
              </fill>
            </x14:dxf>
          </x14:cfRule>
          <xm:sqref>C8</xm:sqref>
        </x14:conditionalFormatting>
        <x14:conditionalFormatting xmlns:xm="http://schemas.microsoft.com/office/excel/2006/main">
          <x14:cfRule type="expression" priority="4" id="{21FB9E30-1801-4241-AED4-38FD93DBC368}">
            <xm:f>IF(AND('Project pool deduction'!$B$28="Yes",$G$8='Project pool deduction'!$B$32),TRUE,FALSE)</xm:f>
            <x14:dxf>
              <fill>
                <patternFill>
                  <bgColor rgb="FF66FF33"/>
                </patternFill>
              </fill>
            </x14:dxf>
          </x14:cfRule>
          <xm:sqref>G8</xm:sqref>
        </x14:conditionalFormatting>
        <x14:conditionalFormatting xmlns:xm="http://schemas.microsoft.com/office/excel/2006/main">
          <x14:cfRule type="expression" priority="3" id="{E49D48BC-47A7-43D8-8EB6-CE9673F11E67}">
            <xm:f>IF(AND('Project pool deduction'!$B$28="No",$C$10=' Reference module'!$C$850),TRUE,FALSE)</xm:f>
            <x14:dxf>
              <fill>
                <patternFill>
                  <bgColor rgb="FF66FF33"/>
                </patternFill>
              </fill>
            </x14:dxf>
          </x14:cfRule>
          <xm:sqref>C10</xm:sqref>
        </x14:conditionalFormatting>
        <x14:conditionalFormatting xmlns:xm="http://schemas.microsoft.com/office/excel/2006/main">
          <x14:cfRule type="expression" priority="1" id="{C873494F-64A5-48F8-9DD1-BB1672D0578C}">
            <xm:f>IF(AND('Project pool deduction'!$B$28="No",$C$13='Project pool deduction'!$B$32),TRUE,FALSE)</xm:f>
            <x14:dxf>
              <fill>
                <patternFill>
                  <bgColor rgb="FF66FF33"/>
                </patternFill>
              </fill>
            </x14:dxf>
          </x14:cfRule>
          <xm:sqref>C13</xm:sqref>
        </x14:conditionalFormatting>
      </x14:conditionalFormattings>
    </ext>
    <ext xmlns:x14="http://schemas.microsoft.com/office/spreadsheetml/2009/9/main" uri="{CCE6A557-97BC-4b89-ADB6-D9C93CAAB3DF}">
      <x14:dataValidations xmlns:xm="http://schemas.microsoft.com/office/excel/2006/main" count="2">
        <x14:dataValidation type="decimal" allowBlank="1" showInputMessage="1" showErrorMessage="1" error="Number cannot be negative._x000a_Number cannot be greater than 999999.99." xr:uid="{22313BF8-3AEA-490D-8DD7-CD2D14FBC6CA}">
          <x14:formula1>
            <xm:f>' Reference module'!G447</xm:f>
          </x14:formula1>
          <x14:formula2>
            <xm:f>' Reference module'!#REF!</xm:f>
          </x14:formula2>
          <xm:sqref>G6</xm:sqref>
        </x14:dataValidation>
        <x14:dataValidation type="decimal" allowBlank="1" showInputMessage="1" showErrorMessage="1" error="Number cannot be negative._x000a_Number cannot be greater than 999999.99." xr:uid="{B2226B31-DA11-4226-928E-B7D3AEAA6A47}">
          <x14:formula1>
            <xm:f>' Reference module'!G415</xm:f>
          </x14:formula1>
          <x14:formula2>
            <xm:f>' Reference module'!#REF!</xm:f>
          </x14:formula2>
          <xm:sqref>G5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p:Policy xmlns:p="office.server.policy" id="" local="true">
  <p:Name>Word</p:Name>
  <p:Description/>
  <p:Statement/>
  <p:PolicyItems>
    <p:PolicyItem featureId="Microsoft.Office.RecordsManagement.PolicyFeatures.Expiration" staticId="0x010100B30DF7BEBD3A1648A538EADBC70DC308|1060299444" UniqueId="bb4fe593-0ee2-41f3-9acf-d2483d250fb9">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10</number>
                  <property>Modified</property>
                  <propertyId>28cf69c5-fa48-462a-b5cd-27b6f9d2bd5f</propertyId>
                  <period>years</period>
                </formula>
                <action type="action" id="Microsoft.Office.RecordsManagement.PolicyFeatures.Expiration.Action.Delete"/>
              </data>
            </stages>
          </Schedule>
        </Schedules>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TaxCatchAll xmlns="4ef47b00-c906-448c-9426-501a129b5197">
      <Value>3136</Value>
    </TaxCatchAll>
    <h5e643d0830b4dca9fa1ee115839ba8b xmlns="4ef47b00-c906-448c-9426-501a129b519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5d128361-bbb7-4b9a-ac60-b26612a0ec1b</TermId>
        </TermInfo>
      </Terms>
    </h5e643d0830b4dca9fa1ee115839ba8b>
    <_dlc_ExpireDateSaved xmlns="http://schemas.microsoft.com/sharepoint/v3" xsi:nil="true"/>
    <_dlc_ExpireDate xmlns="http://schemas.microsoft.com/sharepoint/v3">2031-05-11T05:16:36+00:00</_dlc_ExpireDate>
    <_dlc_DocId xmlns="4ef47b00-c906-448c-9426-501a129b5197">K2QDZFD7PCRT-224136955-317</_dlc_DocId>
    <_dlc_DocIdUrl xmlns="4ef47b00-c906-448c-9426-501a129b5197">
      <Url>http://sharepoint/GA1Sites/DigitalServicesIndandInt/_layouts/15/DocIdRedir.aspx?ID=K2QDZFD7PCRT-224136955-317</Url>
      <Description>K2QDZFD7PCRT-224136955-317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Word" ma:contentTypeID="0x010100B30DF7BEBD3A1648A538EADBC70DC30800F11F1E99AE23BD4DB6A5EC81D521E34C" ma:contentTypeVersion="6" ma:contentTypeDescription="" ma:contentTypeScope="" ma:versionID="8b71a213478cab09aad08b6c06b6b918">
  <xsd:schema xmlns:xsd="http://www.w3.org/2001/XMLSchema" xmlns:xs="http://www.w3.org/2001/XMLSchema" xmlns:p="http://schemas.microsoft.com/office/2006/metadata/properties" xmlns:ns1="http://schemas.microsoft.com/sharepoint/v3" xmlns:ns2="4ef47b00-c906-448c-9426-501a129b5197" targetNamespace="http://schemas.microsoft.com/office/2006/metadata/properties" ma:root="true" ma:fieldsID="d0db94abf1cb3440be1ae2c29dd9672c" ns1:_="" ns2:_="">
    <xsd:import namespace="http://schemas.microsoft.com/sharepoint/v3"/>
    <xsd:import namespace="4ef47b00-c906-448c-9426-501a129b5197"/>
    <xsd:element name="properties">
      <xsd:complexType>
        <xsd:sequence>
          <xsd:element name="documentManagement">
            <xsd:complexType>
              <xsd:all>
                <xsd:element ref="ns2:h5e643d0830b4dca9fa1ee115839ba8b" minOccurs="0"/>
                <xsd:element ref="ns2:TaxCatchAll" minOccurs="0"/>
                <xsd:element ref="ns2:TaxCatchAllLabel" minOccurs="0"/>
                <xsd:element ref="ns1:_dlc_Exempt" minOccurs="0"/>
                <xsd:element ref="ns1:_dlc_ExpireDateSaved" minOccurs="0"/>
                <xsd:element ref="ns1:_dlc_Expire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ef47b00-c906-448c-9426-501a129b5197" elementFormDefault="qualified">
    <xsd:import namespace="http://schemas.microsoft.com/office/2006/documentManagement/types"/>
    <xsd:import namespace="http://schemas.microsoft.com/office/infopath/2007/PartnerControls"/>
    <xsd:element name="h5e643d0830b4dca9fa1ee115839ba8b" ma:index="8" nillable="true" ma:taxonomy="true" ma:internalName="h5e643d0830b4dca9fa1ee115839ba8b" ma:taxonomyFieldName="Security_x0020_classification" ma:displayName="Security classification" ma:default="3136;#OFFICIAL|5d128361-bbb7-4b9a-ac60-b26612a0ec1b" ma:fieldId="{15e643d0-830b-4dca-9fa1-ee115839ba8b}" ma:sspId="552124a6-5639-4054-9398-f49b47b0070b" ma:termSetId="01e0d8d2-6959-4708-b4cf-d9f24a977c8f"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6149969f-fabe-4a00-a3dc-827185223996}" ma:internalName="TaxCatchAll" ma:showField="CatchAllData"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6149969f-fabe-4a00-a3dc-827185223996}" ma:internalName="TaxCatchAllLabel" ma:readOnly="true" ma:showField="CatchAllDataLabel"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CED4A-161E-445A-9C76-B88D31F03221}">
  <ds:schemaRefs>
    <ds:schemaRef ds:uri="http://schemas.microsoft.com/sharepoint/events"/>
  </ds:schemaRefs>
</ds:datastoreItem>
</file>

<file path=customXml/itemProps2.xml><?xml version="1.0" encoding="utf-8"?>
<ds:datastoreItem xmlns:ds="http://schemas.openxmlformats.org/officeDocument/2006/customXml" ds:itemID="{4523153D-E490-41E5-B10D-4556845BF42E}">
  <ds:schemaRefs>
    <ds:schemaRef ds:uri="office.server.policy"/>
  </ds:schemaRefs>
</ds:datastoreItem>
</file>

<file path=customXml/itemProps3.xml><?xml version="1.0" encoding="utf-8"?>
<ds:datastoreItem xmlns:ds="http://schemas.openxmlformats.org/officeDocument/2006/customXml" ds:itemID="{5ACB1F48-0532-4209-AEF6-D32716D9B85D}">
  <ds:schemaRefs>
    <ds:schemaRef ds:uri="4ef47b00-c906-448c-9426-501a129b5197"/>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terms/"/>
    <ds:schemaRef ds:uri="http://schemas.microsoft.com/sharepoint/v3"/>
    <ds:schemaRef ds:uri="http://purl.org/dc/dcmitype/"/>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2EFBE472-EF9F-4C80-92BE-51E84B492C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f47b00-c906-448c-9426-501a129b51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52A29B5-8B8C-4505-9B23-3CC4CBD132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Project pool deduction</vt:lpstr>
      <vt:lpstr>Version control and About</vt:lpstr>
      <vt:lpstr> Reference module</vt:lpstr>
      <vt:lpstr>Test module</vt:lpstr>
      <vt:lpstr>'Project pool deduction'!Print_Area</vt:lpstr>
      <vt:lpstr>'Project pool deduction'!Print_Titles</vt:lpstr>
      <vt:lpstr>RowTitle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2020-10-24T02:41:58Z</cp:lastPrinted>
  <dcterms:created xsi:type="dcterms:W3CDTF">2020-08-12T05:35:06Z</dcterms:created>
  <dcterms:modified xsi:type="dcterms:W3CDTF">2021-05-19T23:00:52Z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0x010100B30DF7BEBD3A1648A538EADBC70DC30800F11F1E99AE23BD4DB6A5EC81D521E34C</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0x010100B30DF7BEBD3A1648A538EADBC70DC308|1060299444</vt:lpwstr>
  </property>
  <property fmtid="{D5CDD505-2E9C-101B-9397-08002B2CF9AE}" pid="5" name="_dlc_DocIdItemGuid">
    <vt:lpwstr>88a8097b-bf8f-4575-807d-bd66651d833e</vt:lpwstr>
  </property>
  <property fmtid="{D5CDD505-2E9C-101B-9397-08002B2CF9AE}" pid="6" name="Security classification">
    <vt:lpwstr>3136;#OFFICIAL|5d128361-bbb7-4b9a-ac60-b26612a0ec1b</vt:lpwstr>
  </property>
</Properties>
</file>