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atonet\atonetshares$\ATO Corporate\Digital Experience\Content Development and Delivery\JIRA Customer portal\JIRA service request tasks\DE-30501-31000\DE-30901-31000\DE-30909\Files for uploading\"/>
    </mc:Choice>
  </mc:AlternateContent>
  <xr:revisionPtr revIDLastSave="0" documentId="8_{305BD8FA-0872-4891-BA26-4559B2CC7098}" xr6:coauthVersionLast="45" xr6:coauthVersionMax="45" xr10:uidLastSave="{00000000-0000-0000-0000-000000000000}"/>
  <workbookProtection workbookAlgorithmName="SHA-256" workbookHashValue="opXIX04DdcFFpHATwfYWEmm5/mi4WB9swnEtpBHHrDg=" workbookSaltValue="S1y1XHHRPrScW9owUg2kgA==" workbookSpinCount="100000" lockStructure="1"/>
  <bookViews>
    <workbookView xWindow="0" yWindow="1152" windowWidth="22932" windowHeight="10284" xr2:uid="{0196DD2C-03D6-4E3A-ABA0-A10987BA46C4}"/>
  </bookViews>
  <sheets>
    <sheet name="WR Self-Ed Exp - Calculated tot" sheetId="1" r:id="rId1"/>
    <sheet name="Version Control and About" sheetId="2" state="hidden" r:id="rId2"/>
    <sheet name="Reference Module" sheetId="5" state="hidden" r:id="rId3"/>
    <sheet name="Testing module" sheetId="4" state="hidden" r:id="rId4"/>
  </sheets>
  <definedNames>
    <definedName name="_xlnm._FilterDatabase" localSheetId="2" hidden="1">'Reference Module'!$A$1:$T$689</definedName>
    <definedName name="_xlnm.Print_Area" localSheetId="0">'WR Self-Ed Exp - Calculated tot'!$A$2:$C$31</definedName>
    <definedName name="Title" localSheetId="0">'WR Self-Ed Exp - Calculated tot'!$A$22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0" i="5" l="1"/>
  <c r="H131" i="5"/>
  <c r="G131" i="5"/>
  <c r="F131" i="5"/>
  <c r="E131" i="5"/>
  <c r="D131" i="5"/>
  <c r="C131" i="5"/>
  <c r="B131" i="5"/>
  <c r="B559" i="5" l="1"/>
  <c r="B561" i="5" s="1"/>
  <c r="H313" i="5"/>
  <c r="G313" i="5"/>
  <c r="F313" i="5"/>
  <c r="E313" i="5"/>
  <c r="D313" i="5"/>
  <c r="C313" i="5"/>
  <c r="B313" i="5"/>
  <c r="B339" i="5" l="1"/>
  <c r="H330" i="5"/>
  <c r="G330" i="5"/>
  <c r="F330" i="5"/>
  <c r="E330" i="5"/>
  <c r="D330" i="5"/>
  <c r="C330" i="5"/>
  <c r="B330" i="5"/>
  <c r="B308" i="5"/>
  <c r="H299" i="5"/>
  <c r="G299" i="5"/>
  <c r="F299" i="5"/>
  <c r="E299" i="5"/>
  <c r="D299" i="5"/>
  <c r="C299" i="5"/>
  <c r="B299" i="5"/>
  <c r="C4" i="2" l="1"/>
  <c r="E4" i="2" s="1"/>
  <c r="C2" i="1"/>
  <c r="N670" i="5" l="1"/>
  <c r="N669" i="5"/>
  <c r="M670" i="5"/>
  <c r="M669" i="5"/>
  <c r="M668" i="5"/>
  <c r="L670" i="5"/>
  <c r="L668" i="5"/>
  <c r="L669" i="5"/>
  <c r="L667" i="5"/>
  <c r="A670" i="5" l="1"/>
  <c r="A669" i="5"/>
  <c r="B675" i="5" l="1"/>
  <c r="J692" i="5" l="1"/>
  <c r="A667" i="5" l="1"/>
  <c r="J691" i="5" l="1"/>
  <c r="B434" i="5"/>
  <c r="B433" i="5"/>
  <c r="B476" i="5"/>
  <c r="B475" i="5"/>
  <c r="B518" i="5"/>
  <c r="B517" i="5"/>
  <c r="B560" i="5"/>
  <c r="B602" i="5"/>
  <c r="B603" i="5"/>
  <c r="A668" i="5"/>
  <c r="C672" i="5" s="1"/>
  <c r="B662" i="5"/>
  <c r="H653" i="5"/>
  <c r="G653" i="5"/>
  <c r="F653" i="5"/>
  <c r="E653" i="5"/>
  <c r="D653" i="5"/>
  <c r="C653" i="5"/>
  <c r="B653" i="5"/>
  <c r="B648" i="5"/>
  <c r="H639" i="5"/>
  <c r="G639" i="5"/>
  <c r="F639" i="5"/>
  <c r="E639" i="5"/>
  <c r="D639" i="5"/>
  <c r="C639" i="5"/>
  <c r="B639" i="5"/>
  <c r="B634" i="5"/>
  <c r="H625" i="5"/>
  <c r="G625" i="5"/>
  <c r="F625" i="5"/>
  <c r="E625" i="5"/>
  <c r="D625" i="5"/>
  <c r="C625" i="5"/>
  <c r="B625" i="5"/>
  <c r="B620" i="5"/>
  <c r="H611" i="5"/>
  <c r="G611" i="5"/>
  <c r="F611" i="5"/>
  <c r="E611" i="5"/>
  <c r="D611" i="5"/>
  <c r="C611" i="5"/>
  <c r="B611" i="5"/>
  <c r="B606" i="5"/>
  <c r="H597" i="5"/>
  <c r="G597" i="5"/>
  <c r="F597" i="5"/>
  <c r="E597" i="5"/>
  <c r="D597" i="5"/>
  <c r="C597" i="5"/>
  <c r="B597" i="5"/>
  <c r="B592" i="5"/>
  <c r="H583" i="5"/>
  <c r="G583" i="5"/>
  <c r="F583" i="5"/>
  <c r="E583" i="5"/>
  <c r="D583" i="5"/>
  <c r="C583" i="5"/>
  <c r="B583" i="5"/>
  <c r="B578" i="5"/>
  <c r="H569" i="5"/>
  <c r="G569" i="5"/>
  <c r="F569" i="5"/>
  <c r="E569" i="5"/>
  <c r="D569" i="5"/>
  <c r="C569" i="5"/>
  <c r="B569" i="5"/>
  <c r="B564" i="5"/>
  <c r="H554" i="5"/>
  <c r="G554" i="5"/>
  <c r="F554" i="5"/>
  <c r="E554" i="5"/>
  <c r="D554" i="5"/>
  <c r="C554" i="5"/>
  <c r="B554" i="5"/>
  <c r="B549" i="5"/>
  <c r="H540" i="5"/>
  <c r="G540" i="5"/>
  <c r="F540" i="5"/>
  <c r="E540" i="5"/>
  <c r="D540" i="5"/>
  <c r="C540" i="5"/>
  <c r="B540" i="5"/>
  <c r="B535" i="5"/>
  <c r="H526" i="5"/>
  <c r="G526" i="5"/>
  <c r="F526" i="5"/>
  <c r="E526" i="5"/>
  <c r="D526" i="5"/>
  <c r="C526" i="5"/>
  <c r="B526" i="5"/>
  <c r="J693" i="5" l="1"/>
  <c r="B521" i="5"/>
  <c r="H512" i="5"/>
  <c r="G512" i="5"/>
  <c r="F512" i="5"/>
  <c r="E512" i="5"/>
  <c r="D512" i="5"/>
  <c r="C512" i="5"/>
  <c r="B512" i="5"/>
  <c r="B507" i="5"/>
  <c r="H498" i="5"/>
  <c r="G498" i="5"/>
  <c r="F498" i="5"/>
  <c r="E498" i="5"/>
  <c r="D498" i="5"/>
  <c r="C498" i="5"/>
  <c r="B498" i="5"/>
  <c r="B493" i="5"/>
  <c r="H484" i="5"/>
  <c r="G484" i="5"/>
  <c r="F484" i="5"/>
  <c r="E484" i="5"/>
  <c r="D484" i="5"/>
  <c r="C484" i="5"/>
  <c r="B484" i="5"/>
  <c r="B479" i="5"/>
  <c r="H470" i="5"/>
  <c r="G470" i="5"/>
  <c r="F470" i="5"/>
  <c r="E470" i="5"/>
  <c r="D470" i="5"/>
  <c r="C470" i="5"/>
  <c r="B470" i="5"/>
  <c r="B465" i="5"/>
  <c r="H456" i="5"/>
  <c r="G456" i="5"/>
  <c r="F456" i="5"/>
  <c r="E456" i="5"/>
  <c r="D456" i="5"/>
  <c r="C456" i="5"/>
  <c r="B456" i="5"/>
  <c r="B451" i="5"/>
  <c r="H442" i="5"/>
  <c r="G442" i="5"/>
  <c r="F442" i="5"/>
  <c r="E442" i="5"/>
  <c r="D442" i="5"/>
  <c r="C442" i="5"/>
  <c r="B442" i="5"/>
  <c r="B437" i="5"/>
  <c r="H428" i="5"/>
  <c r="G428" i="5"/>
  <c r="F428" i="5"/>
  <c r="E428" i="5"/>
  <c r="D428" i="5"/>
  <c r="C428" i="5"/>
  <c r="B428" i="5"/>
  <c r="B423" i="5"/>
  <c r="H414" i="5"/>
  <c r="G414" i="5"/>
  <c r="F414" i="5"/>
  <c r="E414" i="5"/>
  <c r="D414" i="5"/>
  <c r="C414" i="5"/>
  <c r="B414" i="5"/>
  <c r="B409" i="5"/>
  <c r="H400" i="5"/>
  <c r="G400" i="5"/>
  <c r="F400" i="5"/>
  <c r="E400" i="5"/>
  <c r="D400" i="5"/>
  <c r="C400" i="5"/>
  <c r="B400" i="5"/>
  <c r="B395" i="5"/>
  <c r="H386" i="5"/>
  <c r="G386" i="5"/>
  <c r="F386" i="5"/>
  <c r="E386" i="5"/>
  <c r="D386" i="5"/>
  <c r="C386" i="5"/>
  <c r="B386" i="5"/>
  <c r="B381" i="5"/>
  <c r="H372" i="5"/>
  <c r="G372" i="5"/>
  <c r="F372" i="5"/>
  <c r="E372" i="5"/>
  <c r="D372" i="5"/>
  <c r="C372" i="5"/>
  <c r="B372" i="5"/>
  <c r="B367" i="5"/>
  <c r="H358" i="5"/>
  <c r="G358" i="5"/>
  <c r="F358" i="5"/>
  <c r="E358" i="5"/>
  <c r="D358" i="5"/>
  <c r="C358" i="5"/>
  <c r="B358" i="5"/>
  <c r="B266" i="5"/>
  <c r="H257" i="5"/>
  <c r="G257" i="5"/>
  <c r="F257" i="5"/>
  <c r="E257" i="5"/>
  <c r="D257" i="5"/>
  <c r="C257" i="5"/>
  <c r="B257" i="5"/>
  <c r="B280" i="5"/>
  <c r="H271" i="5"/>
  <c r="G271" i="5"/>
  <c r="F271" i="5"/>
  <c r="E271" i="5"/>
  <c r="D271" i="5"/>
  <c r="C271" i="5"/>
  <c r="B271" i="5"/>
  <c r="B252" i="5"/>
  <c r="H243" i="5"/>
  <c r="G243" i="5"/>
  <c r="F243" i="5"/>
  <c r="E243" i="5"/>
  <c r="D243" i="5"/>
  <c r="C243" i="5"/>
  <c r="B243" i="5"/>
  <c r="B168" i="5"/>
  <c r="H159" i="5"/>
  <c r="G159" i="5"/>
  <c r="F159" i="5"/>
  <c r="E159" i="5"/>
  <c r="D159" i="5"/>
  <c r="C159" i="5"/>
  <c r="B159" i="5"/>
  <c r="B27" i="5"/>
  <c r="H18" i="5"/>
  <c r="G18" i="5"/>
  <c r="F18" i="5"/>
  <c r="E18" i="5"/>
  <c r="D18" i="5"/>
  <c r="C18" i="5"/>
  <c r="B18" i="5"/>
  <c r="B353" i="5"/>
  <c r="H344" i="5"/>
  <c r="G344" i="5"/>
  <c r="F344" i="5"/>
  <c r="E344" i="5"/>
  <c r="D344" i="5"/>
  <c r="C344" i="5"/>
  <c r="B344" i="5"/>
  <c r="B294" i="5"/>
  <c r="H285" i="5"/>
  <c r="G285" i="5"/>
  <c r="F285" i="5"/>
  <c r="E285" i="5"/>
  <c r="D285" i="5"/>
  <c r="C285" i="5"/>
  <c r="B285" i="5"/>
  <c r="B238" i="5"/>
  <c r="H229" i="5"/>
  <c r="G229" i="5"/>
  <c r="F229" i="5"/>
  <c r="E229" i="5"/>
  <c r="D229" i="5"/>
  <c r="C229" i="5"/>
  <c r="B229" i="5"/>
  <c r="B224" i="5"/>
  <c r="H215" i="5"/>
  <c r="G215" i="5"/>
  <c r="F215" i="5"/>
  <c r="E215" i="5"/>
  <c r="D215" i="5"/>
  <c r="C215" i="5"/>
  <c r="B215" i="5"/>
  <c r="B210" i="5"/>
  <c r="H201" i="5"/>
  <c r="G201" i="5"/>
  <c r="F201" i="5"/>
  <c r="E201" i="5"/>
  <c r="D201" i="5"/>
  <c r="C201" i="5"/>
  <c r="B201" i="5"/>
  <c r="B196" i="5"/>
  <c r="H187" i="5"/>
  <c r="G187" i="5"/>
  <c r="F187" i="5"/>
  <c r="E187" i="5"/>
  <c r="D187" i="5"/>
  <c r="C187" i="5"/>
  <c r="B187" i="5"/>
  <c r="B182" i="5"/>
  <c r="H173" i="5"/>
  <c r="G173" i="5"/>
  <c r="F173" i="5"/>
  <c r="E173" i="5"/>
  <c r="D173" i="5"/>
  <c r="C173" i="5"/>
  <c r="B173" i="5"/>
  <c r="B154" i="5"/>
  <c r="H145" i="5"/>
  <c r="G145" i="5"/>
  <c r="F145" i="5"/>
  <c r="E145" i="5"/>
  <c r="D145" i="5"/>
  <c r="C145" i="5"/>
  <c r="B145" i="5"/>
  <c r="B126" i="5"/>
  <c r="H117" i="5"/>
  <c r="G117" i="5"/>
  <c r="F117" i="5"/>
  <c r="E117" i="5"/>
  <c r="D117" i="5"/>
  <c r="C117" i="5"/>
  <c r="B117" i="5"/>
  <c r="B112" i="5"/>
  <c r="H103" i="5"/>
  <c r="G103" i="5"/>
  <c r="F103" i="5"/>
  <c r="E103" i="5"/>
  <c r="D103" i="5"/>
  <c r="C103" i="5"/>
  <c r="B103" i="5"/>
  <c r="B98" i="5"/>
  <c r="H89" i="5"/>
  <c r="G89" i="5"/>
  <c r="F89" i="5"/>
  <c r="E89" i="5"/>
  <c r="D89" i="5"/>
  <c r="C89" i="5"/>
  <c r="B89" i="5"/>
  <c r="B84" i="5"/>
  <c r="H75" i="5"/>
  <c r="G75" i="5"/>
  <c r="F75" i="5"/>
  <c r="E75" i="5"/>
  <c r="D75" i="5"/>
  <c r="C75" i="5"/>
  <c r="B75" i="5"/>
  <c r="B70" i="5"/>
  <c r="H61" i="5"/>
  <c r="G61" i="5"/>
  <c r="F61" i="5"/>
  <c r="E61" i="5"/>
  <c r="D61" i="5"/>
  <c r="C61" i="5"/>
  <c r="B61" i="5"/>
  <c r="B56" i="5"/>
  <c r="H47" i="5"/>
  <c r="G47" i="5"/>
  <c r="F47" i="5"/>
  <c r="E47" i="5"/>
  <c r="D47" i="5"/>
  <c r="C47" i="5"/>
  <c r="B47" i="5"/>
  <c r="B42" i="5"/>
  <c r="H33" i="5"/>
  <c r="G33" i="5"/>
  <c r="F33" i="5"/>
  <c r="E33" i="5"/>
  <c r="D33" i="5"/>
  <c r="C33" i="5"/>
  <c r="B33" i="5"/>
  <c r="B14" i="5"/>
  <c r="H5" i="5"/>
  <c r="G5" i="5"/>
  <c r="F5" i="5"/>
  <c r="E5" i="5"/>
  <c r="D5" i="5"/>
  <c r="C5" i="5"/>
  <c r="B5" i="5"/>
  <c r="A679" i="5"/>
  <c r="B679" i="5" s="1"/>
  <c r="A678" i="5"/>
  <c r="B678" i="5" s="1"/>
  <c r="A677" i="5"/>
  <c r="B677" i="5" s="1"/>
  <c r="A676" i="5"/>
  <c r="B676" i="5" s="1"/>
  <c r="A674" i="5"/>
  <c r="B668" i="5" l="1"/>
  <c r="B674" i="5"/>
  <c r="B669" i="5" l="1"/>
  <c r="B670" i="5"/>
  <c r="B667" i="5"/>
  <c r="F15" i="4"/>
  <c r="D13" i="4"/>
  <c r="F12" i="4"/>
  <c r="F13" i="4" s="1"/>
  <c r="F14" i="4" s="1"/>
  <c r="D12" i="4"/>
  <c r="B12" i="4"/>
  <c r="F5" i="4"/>
  <c r="E5" i="4"/>
  <c r="D5" i="4"/>
  <c r="C5" i="4"/>
  <c r="B5" i="4"/>
  <c r="A5" i="4"/>
  <c r="C685" i="5"/>
  <c r="C683" i="5"/>
  <c r="C684" i="5" s="1"/>
  <c r="C682" i="5"/>
  <c r="C679" i="5"/>
  <c r="C678" i="5"/>
  <c r="C677" i="5"/>
  <c r="C676" i="5"/>
  <c r="C674" i="5"/>
  <c r="A30" i="1" l="1"/>
  <c r="F16" i="4"/>
  <c r="E677" i="5"/>
  <c r="D677" i="5"/>
  <c r="G677" i="5" s="1"/>
  <c r="E676" i="5"/>
  <c r="D676" i="5"/>
  <c r="G676" i="5" s="1"/>
  <c r="E679" i="5"/>
  <c r="D679" i="5"/>
  <c r="G679" i="5" s="1"/>
  <c r="D674" i="5"/>
  <c r="E674" i="5"/>
  <c r="E682" i="5"/>
  <c r="D682" i="5"/>
  <c r="D685" i="5"/>
  <c r="E685" i="5"/>
  <c r="D678" i="5"/>
  <c r="G678" i="5" s="1"/>
  <c r="E678" i="5"/>
  <c r="C675" i="5"/>
  <c r="D683" i="5"/>
  <c r="E683" i="5"/>
  <c r="F679" i="5"/>
  <c r="F676" i="5"/>
  <c r="F677" i="5"/>
  <c r="F678" i="5"/>
  <c r="F674" i="5"/>
  <c r="G674" i="5" l="1"/>
  <c r="C686" i="5"/>
  <c r="E686" i="5" s="1"/>
  <c r="D672" i="5"/>
  <c r="E669" i="5" s="1"/>
  <c r="F675" i="5"/>
  <c r="D675" i="5"/>
  <c r="G675" i="5" s="1"/>
  <c r="E675" i="5"/>
  <c r="E684" i="5"/>
  <c r="D684" i="5"/>
  <c r="E670" i="5" l="1"/>
  <c r="A29" i="1"/>
  <c r="D686" i="5"/>
  <c r="E667" i="5"/>
  <c r="E668" i="5"/>
  <c r="A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tc={D911E729-5AB8-4446-86A8-7D34276140D9}</author>
  </authors>
  <commentList>
    <comment ref="D318" authorId="0" shapeId="0" xr:uid="{D911E729-5AB8-4446-86A8-7D34276140D9}">
      <text>
        <t>[Threaded comment]
Your version of Excel allows you to read this threaded comment; however, any edits to it will get removed if the file is opened in a newer version of Excel. Learn more: https://go.microsoft.com/fwlink/?linkid=870924
Comment:
    I've gone with $3600 as most using this calculator will use it to calculate their 2021 expenses.  The other option is to chose the lower option.  This is a quick and easy change if preferred.</t>
      </text>
    </comment>
  </commentList>
</comments>
</file>

<file path=xl/sharedStrings.xml><?xml version="1.0" encoding="utf-8"?>
<sst xmlns="http://schemas.openxmlformats.org/spreadsheetml/2006/main" count="2073" uniqueCount="365">
  <si>
    <t>Category type</t>
  </si>
  <si>
    <t>A</t>
  </si>
  <si>
    <t>E</t>
  </si>
  <si>
    <t>B</t>
  </si>
  <si>
    <t>D</t>
  </si>
  <si>
    <t>G</t>
  </si>
  <si>
    <t>C</t>
  </si>
  <si>
    <t>I</t>
  </si>
  <si>
    <t>J</t>
  </si>
  <si>
    <t>K</t>
  </si>
  <si>
    <t>L</t>
  </si>
  <si>
    <t>Amount</t>
  </si>
  <si>
    <t>Introduction</t>
  </si>
  <si>
    <t>Calcs</t>
  </si>
  <si>
    <t>Method</t>
  </si>
  <si>
    <t>Step 2 test example</t>
  </si>
  <si>
    <t>Step 1 test example</t>
  </si>
  <si>
    <t>Step 3 test example</t>
  </si>
  <si>
    <t>Lookup table</t>
  </si>
  <si>
    <t>Selection of required Calculated total calc from Look up table</t>
  </si>
  <si>
    <r>
      <t xml:space="preserve">Repair expenses </t>
    </r>
    <r>
      <rPr>
        <sz val="11"/>
        <color theme="1"/>
        <rFont val="Arial"/>
        <family val="2"/>
      </rPr>
      <t>for items of equipment used for self-education.</t>
    </r>
  </si>
  <si>
    <r>
      <rPr>
        <b/>
        <sz val="10"/>
        <color theme="1"/>
        <rFont val="Arial"/>
        <family val="2"/>
      </rPr>
      <t>If no A, Row F</t>
    </r>
    <r>
      <rPr>
        <sz val="10"/>
        <color theme="1"/>
        <rFont val="Arial"/>
        <family val="2"/>
      </rPr>
      <t xml:space="preserve"> - add B,C &amp; D</t>
    </r>
  </si>
  <si>
    <r>
      <rPr>
        <b/>
        <sz val="10"/>
        <color theme="1"/>
        <rFont val="Arial"/>
        <family val="2"/>
      </rPr>
      <t>1) If A, Row G</t>
    </r>
    <r>
      <rPr>
        <sz val="10"/>
        <color theme="1"/>
        <rFont val="Arial"/>
        <family val="2"/>
      </rPr>
      <t xml:space="preserve"> - add C, D and E</t>
    </r>
  </si>
  <si>
    <r>
      <rPr>
        <b/>
        <sz val="10"/>
        <color theme="1"/>
        <rFont val="Arial"/>
        <family val="2"/>
      </rPr>
      <t>2) If C,D and E &gt;= $250, Row H</t>
    </r>
    <r>
      <rPr>
        <sz val="10"/>
        <color theme="1"/>
        <rFont val="Arial"/>
        <family val="2"/>
      </rPr>
      <t xml:space="preserve"> - add A,B,C and D) </t>
    </r>
  </si>
  <si>
    <r>
      <rPr>
        <b/>
        <sz val="10"/>
        <color theme="1"/>
        <rFont val="Arial"/>
        <family val="2"/>
      </rPr>
      <t>1) Row G</t>
    </r>
    <r>
      <rPr>
        <sz val="10"/>
        <color theme="1"/>
        <rFont val="Arial"/>
        <family val="2"/>
      </rPr>
      <t xml:space="preserve"> - add C,D and E</t>
    </r>
  </si>
  <si>
    <r>
      <rPr>
        <b/>
        <sz val="10"/>
        <color theme="1"/>
        <rFont val="Arial"/>
        <family val="2"/>
      </rPr>
      <t xml:space="preserve">2) If C,D and E &lt; $250, Row I - </t>
    </r>
    <r>
      <rPr>
        <sz val="10"/>
        <color theme="1"/>
        <rFont val="Arial"/>
        <family val="2"/>
      </rPr>
      <t xml:space="preserve">$250 less Row G </t>
    </r>
  </si>
  <si>
    <r>
      <rPr>
        <b/>
        <sz val="10"/>
        <color theme="1"/>
        <rFont val="Arial"/>
        <family val="2"/>
      </rPr>
      <t>3) Row J</t>
    </r>
    <r>
      <rPr>
        <sz val="10"/>
        <color theme="1"/>
        <rFont val="Arial"/>
        <family val="2"/>
      </rPr>
      <t xml:space="preserve"> - Row A less Row I
If the result is zero or less, then the value is zero.)</t>
    </r>
  </si>
  <si>
    <r>
      <rPr>
        <b/>
        <sz val="10"/>
        <color theme="1"/>
        <rFont val="Arial"/>
        <family val="2"/>
      </rPr>
      <t>4) Row K</t>
    </r>
    <r>
      <rPr>
        <sz val="10"/>
        <color theme="1"/>
        <rFont val="Arial"/>
        <family val="2"/>
      </rPr>
      <t xml:space="preserve"> - Add B, C ad D </t>
    </r>
  </si>
  <si>
    <r>
      <rPr>
        <b/>
        <sz val="10"/>
        <color theme="1"/>
        <rFont val="Arial"/>
        <family val="2"/>
      </rPr>
      <t xml:space="preserve">5) Row L </t>
    </r>
    <r>
      <rPr>
        <sz val="10"/>
        <color theme="1"/>
        <rFont val="Arial"/>
        <family val="2"/>
      </rPr>
      <t>- add K and J</t>
    </r>
  </si>
  <si>
    <t>You can see the categories below and the types of expenses that fit within these categories.</t>
  </si>
  <si>
    <t>Testing table</t>
  </si>
  <si>
    <t>Use:</t>
  </si>
  <si>
    <t>Current version number</t>
  </si>
  <si>
    <t>Date</t>
  </si>
  <si>
    <t>Acceptance</t>
  </si>
  <si>
    <t>Technical Clearance</t>
  </si>
  <si>
    <t>Product Manager/s</t>
  </si>
  <si>
    <t>Version Control</t>
  </si>
  <si>
    <t>Revision Date</t>
  </si>
  <si>
    <t>Author</t>
  </si>
  <si>
    <t>Summary of change</t>
  </si>
  <si>
    <t>Product owner approval</t>
  </si>
  <si>
    <t>Jarrod Tosetti</t>
  </si>
  <si>
    <t>Steve Curtis</t>
  </si>
  <si>
    <t>About this workbook</t>
  </si>
  <si>
    <t>Sheet</t>
  </si>
  <si>
    <t>Element</t>
  </si>
  <si>
    <t>Purpose</t>
  </si>
  <si>
    <t>WR Self-Ed Exp - Calculated tot</t>
  </si>
  <si>
    <t>UX - Explain worksheet purpose and provide background</t>
  </si>
  <si>
    <t>Enter your self-education claim information here for each category</t>
  </si>
  <si>
    <t>Result - your self-education claim calculated total is detailed here</t>
  </si>
  <si>
    <t>Version Control and About</t>
  </si>
  <si>
    <t>Version control</t>
  </si>
  <si>
    <t>Testing module</t>
  </si>
  <si>
    <t>Reference module</t>
  </si>
  <si>
    <t>Primary Audience</t>
  </si>
  <si>
    <t>Users</t>
  </si>
  <si>
    <t>ATO staff
(Hidden from users)</t>
  </si>
  <si>
    <t>Track version, clearance and approval</t>
  </si>
  <si>
    <t>Provide overview and understanding of workbook elements</t>
  </si>
  <si>
    <t>Manage background calculation and presentation</t>
  </si>
  <si>
    <t>Aid testing, validation and clearance</t>
  </si>
  <si>
    <t>Handy links</t>
  </si>
  <si>
    <t>Reference table to store commonly used references</t>
  </si>
  <si>
    <t>Test table</t>
  </si>
  <si>
    <t>Steve Curtis / Jarrod Tosetti</t>
  </si>
  <si>
    <t>Version</t>
  </si>
  <si>
    <t>Reference Table for Look-up table</t>
  </si>
  <si>
    <t>Calculations and references to existing QC 61988</t>
  </si>
  <si>
    <t>Cat A expenses reduction</t>
  </si>
  <si>
    <t>Deductible Cat A calc</t>
  </si>
  <si>
    <r>
      <t xml:space="preserve">B, C, and D addition
</t>
    </r>
    <r>
      <rPr>
        <sz val="8"/>
        <color theme="1"/>
        <rFont val="Arial"/>
        <family val="2"/>
      </rPr>
      <t>(not referenced directly)</t>
    </r>
  </si>
  <si>
    <t>Deductible A plus B,C, D addition</t>
  </si>
  <si>
    <t>C,D and E addition</t>
  </si>
  <si>
    <t>Value</t>
  </si>
  <si>
    <t>Format 1</t>
  </si>
  <si>
    <t>Format 2</t>
  </si>
  <si>
    <t>Format 3</t>
  </si>
  <si>
    <t>Name</t>
  </si>
  <si>
    <t>Position</t>
  </si>
  <si>
    <t>Min</t>
  </si>
  <si>
    <t>Max</t>
  </si>
  <si>
    <t>Reference table for data entry validation</t>
  </si>
  <si>
    <t>If you change the data validation parameters you must also change the data validation error messaging for the 5 user entry fields in the WR Self Ed Exp Calculated total sheet.</t>
  </si>
  <si>
    <r>
      <t xml:space="preserve">Based on the information you provide, myTax works out the allowable deduction for you. This is shown in myTax as </t>
    </r>
    <r>
      <rPr>
        <b/>
        <sz val="11"/>
        <color theme="1"/>
        <rFont val="Arial"/>
        <family val="2"/>
      </rPr>
      <t>Calculated total</t>
    </r>
    <r>
      <rPr>
        <sz val="11"/>
        <color theme="1"/>
        <rFont val="Arial"/>
        <family val="2"/>
      </rPr>
      <t>.</t>
    </r>
  </si>
  <si>
    <t>End of row</t>
  </si>
  <si>
    <r>
      <t xml:space="preserve">Version Control &amp; About this workbook </t>
    </r>
    <r>
      <rPr>
        <sz val="11"/>
        <color rgb="FF006666"/>
        <rFont val="Arial"/>
        <family val="2"/>
      </rPr>
      <t>(Hidden from users)</t>
    </r>
  </si>
  <si>
    <r>
      <t>Testing module</t>
    </r>
    <r>
      <rPr>
        <b/>
        <sz val="12"/>
        <color rgb="FF006666"/>
        <rFont val="Arial"/>
        <family val="2"/>
      </rPr>
      <t xml:space="preserve"> </t>
    </r>
    <r>
      <rPr>
        <sz val="12"/>
        <color rgb="FF006666"/>
        <rFont val="Calibri"/>
        <family val="2"/>
        <scheme val="minor"/>
      </rPr>
      <t>(hidden from users)</t>
    </r>
  </si>
  <si>
    <t>Things to know</t>
  </si>
  <si>
    <t>When adding your work-related self-education expenses into myTax, you may notice that the total value of your entries may not be included in myTax, this is because:</t>
  </si>
  <si>
    <t>•  the arrow keys to move around this tool or</t>
  </si>
  <si>
    <t>•  tab to the data entry cells.</t>
  </si>
  <si>
    <t>•  Enter your self-education claim information here for each category</t>
  </si>
  <si>
    <t xml:space="preserve">Note: The calculated results are based on the information you provided at the time of calculation. You should use these results as an estimate and for guidance purposes only. </t>
  </si>
  <si>
    <t>Self-education expenses − calculated total</t>
  </si>
  <si>
    <t>•  Result − your self-education claim calculated total is detailed here</t>
  </si>
  <si>
    <t>•  category C, D and E expenses are used to offset the $250 reduction.</t>
  </si>
  <si>
    <t>Format 4</t>
  </si>
  <si>
    <r>
      <t xml:space="preserve">Reference Module </t>
    </r>
    <r>
      <rPr>
        <sz val="11"/>
        <color rgb="FF006666"/>
        <rFont val="Arial"/>
        <family val="2"/>
      </rPr>
      <t>(Hidden from users)</t>
    </r>
  </si>
  <si>
    <t>N/A</t>
  </si>
  <si>
    <t>Style Format look-up table</t>
  </si>
  <si>
    <t>Style</t>
  </si>
  <si>
    <t>Font</t>
  </si>
  <si>
    <t>T-face</t>
  </si>
  <si>
    <t>Font size</t>
  </si>
  <si>
    <t>Row height</t>
  </si>
  <si>
    <t>Text col</t>
  </si>
  <si>
    <t>BG col</t>
  </si>
  <si>
    <t>Just</t>
  </si>
  <si>
    <t>Cell A1</t>
  </si>
  <si>
    <t>UX section co-ordinates</t>
  </si>
  <si>
    <t>Calculated value</t>
  </si>
  <si>
    <t>Arial</t>
  </si>
  <si>
    <t>Normal</t>
  </si>
  <si>
    <t>Black</t>
  </si>
  <si>
    <t>White</t>
  </si>
  <si>
    <t>Left</t>
  </si>
  <si>
    <t>Type:</t>
  </si>
  <si>
    <t>Hidden text for VI users</t>
  </si>
  <si>
    <t xml:space="preserve">Data entry </t>
  </si>
  <si>
    <t>Dependant</t>
  </si>
  <si>
    <t>Sky blue</t>
  </si>
  <si>
    <t>Centre</t>
  </si>
  <si>
    <t>Detailed calculation</t>
  </si>
  <si>
    <t>Label:</t>
  </si>
  <si>
    <t>Value:</t>
  </si>
  <si>
    <t>Hyperlink</t>
  </si>
  <si>
    <t>Underlined</t>
  </si>
  <si>
    <t>Blue</t>
  </si>
  <si>
    <t>Length:</t>
  </si>
  <si>
    <t>Unlimited</t>
  </si>
  <si>
    <t>Paragraph leader</t>
  </si>
  <si>
    <r>
      <t xml:space="preserve">Fixed free form text in the format of: [element: upper left cell limit: lower right cell limit,].
</t>
    </r>
    <r>
      <rPr>
        <i/>
        <sz val="11"/>
        <color theme="1"/>
        <rFont val="Arial"/>
        <family val="2"/>
      </rPr>
      <t>[Example:</t>
    </r>
    <r>
      <rPr>
        <sz val="11"/>
        <color theme="1"/>
        <rFont val="Arial"/>
        <family val="2"/>
      </rPr>
      <t xml:space="preserve"> Worksheet: A2:B39, Introduction: A2:B17,] </t>
    </r>
  </si>
  <si>
    <t>Paragraph leader - 2 rows</t>
  </si>
  <si>
    <t>Bold</t>
  </si>
  <si>
    <t>ParamMin:</t>
  </si>
  <si>
    <t>Paragraph leader - highlighted</t>
  </si>
  <si>
    <t>ParamMax</t>
  </si>
  <si>
    <t>Regular text</t>
  </si>
  <si>
    <t>Error</t>
  </si>
  <si>
    <t>Regular text - 2 rows</t>
  </si>
  <si>
    <t>Calc</t>
  </si>
  <si>
    <t>Regular text - 3 rows</t>
  </si>
  <si>
    <t>User access when protected?</t>
  </si>
  <si>
    <t>Notes:</t>
  </si>
  <si>
    <t xml:space="preserve">Contains the cell coordinates of the UX worksheet and sections to allow VI users to readily locate the required elements of the worksheet. </t>
  </si>
  <si>
    <t>Section header</t>
  </si>
  <si>
    <t>Teal</t>
  </si>
  <si>
    <t>Section header - 2 rows</t>
  </si>
  <si>
    <t>Cell B1</t>
  </si>
  <si>
    <t>Table header</t>
  </si>
  <si>
    <t>Worksheet header</t>
  </si>
  <si>
    <t>Top of sheet</t>
  </si>
  <si>
    <t>Filter Values</t>
  </si>
  <si>
    <t>Tech Clearance</t>
  </si>
  <si>
    <t>Text</t>
  </si>
  <si>
    <t>ParamMax:</t>
  </si>
  <si>
    <t>Error:</t>
  </si>
  <si>
    <t>Calc:</t>
  </si>
  <si>
    <t>User access when protected?:</t>
  </si>
  <si>
    <t>Contains text "Top of sheet" to alert VI users where they are on the worksheet.</t>
  </si>
  <si>
    <t>Cell A2</t>
  </si>
  <si>
    <t>Worksheet heading</t>
  </si>
  <si>
    <t xml:space="preserve">Limited to the capacity of a single row of cells without wrapping or merging. </t>
  </si>
  <si>
    <t>Cell A3</t>
  </si>
  <si>
    <t>Standard navigation instructions - Paragraph leader</t>
  </si>
  <si>
    <t>Navigation instructions</t>
  </si>
  <si>
    <t>Fixed text</t>
  </si>
  <si>
    <t>Fixed instructional text.</t>
  </si>
  <si>
    <t>Cell A4</t>
  </si>
  <si>
    <t>Standard navigation instructions - regular text</t>
  </si>
  <si>
    <t>Cell A5</t>
  </si>
  <si>
    <t>Cell A6</t>
  </si>
  <si>
    <t>Cell A7</t>
  </si>
  <si>
    <t>Standard navigation instructions - link</t>
  </si>
  <si>
    <t>Cell A8</t>
  </si>
  <si>
    <t>Hyperlink to aid easy navigation to the section to enter information.</t>
  </si>
  <si>
    <t>Cell A9</t>
  </si>
  <si>
    <t>Cell A10</t>
  </si>
  <si>
    <t>Limited to the capacity of two lines of text due to row height.</t>
  </si>
  <si>
    <t>Cell A13</t>
  </si>
  <si>
    <t>Instructions - Background &amp; when to use</t>
  </si>
  <si>
    <t>Cell A14</t>
  </si>
  <si>
    <t>Cell A15</t>
  </si>
  <si>
    <t>Cell A16</t>
  </si>
  <si>
    <t>Cell A17</t>
  </si>
  <si>
    <t>Enter information - Header</t>
  </si>
  <si>
    <t>Cell A18</t>
  </si>
  <si>
    <t>Cell C1</t>
  </si>
  <si>
    <t>Standard navigation instructions - paragraph leader</t>
  </si>
  <si>
    <t>•  Things to know</t>
  </si>
  <si>
    <t>Link to Things to know section</t>
  </si>
  <si>
    <t>Hyperlink to aid easy navigation to Things to know.</t>
  </si>
  <si>
    <t>Link to Enter your self-education claim information section</t>
  </si>
  <si>
    <t>Link to Result − your self-education claim calculated total is detailed here</t>
  </si>
  <si>
    <t>Hyperlink to aid easy navigation to Result − your self-education claim calculated total is detailed here.</t>
  </si>
  <si>
    <t>Things to know - Header</t>
  </si>
  <si>
    <t>Instructions - Background &amp; when/how to use</t>
  </si>
  <si>
    <t>Things to know - Paragraph leader</t>
  </si>
  <si>
    <t>Things to know - regular text</t>
  </si>
  <si>
    <t>Cell A19</t>
  </si>
  <si>
    <t>Cell A23</t>
  </si>
  <si>
    <t>Table header for Description in data entry table</t>
  </si>
  <si>
    <t>Table header for Value in data entry table</t>
  </si>
  <si>
    <t>Cell A20</t>
  </si>
  <si>
    <t>Category</t>
  </si>
  <si>
    <t>Enter information - Category</t>
  </si>
  <si>
    <t>Enter information - Category type</t>
  </si>
  <si>
    <t>Enter information table - Category</t>
  </si>
  <si>
    <t>Enter information table - Category type</t>
  </si>
  <si>
    <t>Enter information - Amount</t>
  </si>
  <si>
    <t>Enter information table - Amount</t>
  </si>
  <si>
    <t>Label (&amp; control cell):</t>
  </si>
  <si>
    <t>Numeric</t>
  </si>
  <si>
    <t>Numerical data entry by user</t>
  </si>
  <si>
    <t>Cell A21</t>
  </si>
  <si>
    <t>Regular text - in table - 4 rows</t>
  </si>
  <si>
    <t>Detail for Category A</t>
  </si>
  <si>
    <t>As needed to meet technical / content requirements.</t>
  </si>
  <si>
    <t>Regular text - in table - non dependent</t>
  </si>
  <si>
    <t>Regular text - in table - dependent</t>
  </si>
  <si>
    <t>Data entry for Category A expenses</t>
  </si>
  <si>
    <t>Alphabetical category label for Category A</t>
  </si>
  <si>
    <t>Cell A22</t>
  </si>
  <si>
    <t>Cell B22</t>
  </si>
  <si>
    <t>Cell C22</t>
  </si>
  <si>
    <t>Alphabetical category label for Category B</t>
  </si>
  <si>
    <t>Detail for Category B</t>
  </si>
  <si>
    <t>Data entry for Category B expenses</t>
  </si>
  <si>
    <t>8 characters including decimal</t>
  </si>
  <si>
    <t>Alphabetical category label for Category C</t>
  </si>
  <si>
    <t>Detail for Category C</t>
  </si>
  <si>
    <t>Data entry for Category C expenses</t>
  </si>
  <si>
    <t>Enter information - Alphabetical category label - A</t>
  </si>
  <si>
    <t>Enter information - Alphabetical category detail - A</t>
  </si>
  <si>
    <t>Enter information - Category data entry - A</t>
  </si>
  <si>
    <t>Enter information - Alphabetical category label - B</t>
  </si>
  <si>
    <t>Enter information - Alphabetical category detail - B</t>
  </si>
  <si>
    <t>Enter information - Category data entry - B</t>
  </si>
  <si>
    <t>Enter information - Alphabetical category label - C</t>
  </si>
  <si>
    <t>Enter information - Alphabetical category detail - C</t>
  </si>
  <si>
    <t>Enter information - Category data entry - C</t>
  </si>
  <si>
    <t>Single alpha value</t>
  </si>
  <si>
    <t>Provides instruction on which expenses should be claimed at this category.</t>
  </si>
  <si>
    <t>Enter information - Alphabetical category label - D</t>
  </si>
  <si>
    <t>Alphabetical category label for Category D</t>
  </si>
  <si>
    <t>Enter information - Alphabetical category detail - D</t>
  </si>
  <si>
    <t>Detail for Category D</t>
  </si>
  <si>
    <t>Enter information - Category data entry - D</t>
  </si>
  <si>
    <t>Data entry for Category D expenses</t>
  </si>
  <si>
    <t>Enter information - Alphabetical category label - E</t>
  </si>
  <si>
    <t>Alphabetical category label for Category E</t>
  </si>
  <si>
    <t>Enter information - Alphabetical category detail - E</t>
  </si>
  <si>
    <t>Enter information - Category data entry - E</t>
  </si>
  <si>
    <t>Data entry for Category E expenses</t>
  </si>
  <si>
    <t>Detail for Category E</t>
  </si>
  <si>
    <t>Cell B23</t>
  </si>
  <si>
    <t>Cell C23</t>
  </si>
  <si>
    <t>Cell A24</t>
  </si>
  <si>
    <t>Cell B24</t>
  </si>
  <si>
    <t>Cell C24</t>
  </si>
  <si>
    <t>Cell A25</t>
  </si>
  <si>
    <t>Cell B25</t>
  </si>
  <si>
    <t>Cell C25</t>
  </si>
  <si>
    <t>Regular text - in table - 9 rows</t>
  </si>
  <si>
    <t>Results - Header</t>
  </si>
  <si>
    <t>Cell A26</t>
  </si>
  <si>
    <r>
      <t xml:space="preserve">Result </t>
    </r>
    <r>
      <rPr>
        <b/>
        <sz val="14"/>
        <color rgb="FF006666"/>
        <rFont val="Calibri"/>
        <family val="2"/>
      </rPr>
      <t>−</t>
    </r>
    <r>
      <rPr>
        <b/>
        <sz val="14"/>
        <color rgb="FF006666"/>
        <rFont val="Arial"/>
        <family val="2"/>
      </rPr>
      <t xml:space="preserve"> your self-education claim calculated total is detailed here</t>
    </r>
  </si>
  <si>
    <t>Result − your self-education claim calculated total is detailed here</t>
  </si>
  <si>
    <t>Cell A27</t>
  </si>
  <si>
    <t>Results - Calculated total amount</t>
  </si>
  <si>
    <t>The calculated total = D612</t>
  </si>
  <si>
    <t>See D612 and the Lookup table</t>
  </si>
  <si>
    <t>Cell A28</t>
  </si>
  <si>
    <t>Regular text - in table - 5 rows</t>
  </si>
  <si>
    <t>Displays the appropriate cell from the "Method driver" column in the look up table.</t>
  </si>
  <si>
    <t>Dynamic</t>
  </si>
  <si>
    <t>See the Lookup table</t>
  </si>
  <si>
    <t>Calculated total</t>
  </si>
  <si>
    <t>Method driver</t>
  </si>
  <si>
    <t>Calculation detail</t>
  </si>
  <si>
    <t>Results - Calculation method driver</t>
  </si>
  <si>
    <t>Results - Calculation method</t>
  </si>
  <si>
    <t>Total Rows:</t>
  </si>
  <si>
    <t>Rows suggested for Tech clearance review:</t>
  </si>
  <si>
    <t>% for suggested review:</t>
  </si>
  <si>
    <t>End of calculator</t>
  </si>
  <si>
    <t>Top of calculator</t>
  </si>
  <si>
    <t>Self-education expenses - Calculated total - Cell co-ordinates - Whole calculator: A2:C29, Introduction: A3:C18, Enter claim information: A19:C25, See result: A26:A29</t>
  </si>
  <si>
    <t>This calculator will show you how myTax works this out.  To see the same result as myTax, ensure that you enter the same self-education claim information.</t>
  </si>
  <si>
    <t>Addition</t>
  </si>
  <si>
    <t>Format change</t>
  </si>
  <si>
    <t>Tech Clearance - Content change</t>
  </si>
  <si>
    <t>Filter</t>
  </si>
  <si>
    <t>Comments</t>
  </si>
  <si>
    <r>
      <t xml:space="preserve">Non-deductible expenses </t>
    </r>
    <r>
      <rPr>
        <sz val="11"/>
        <color theme="1"/>
        <rFont val="Arial"/>
        <family val="2"/>
      </rPr>
      <t>−</t>
    </r>
    <r>
      <rPr>
        <b/>
        <sz val="11"/>
        <color theme="1"/>
        <rFont val="Arial"/>
        <family val="2"/>
      </rPr>
      <t xml:space="preserve"> </t>
    </r>
    <r>
      <rPr>
        <sz val="11"/>
        <color theme="1"/>
        <rFont val="Arial"/>
        <family val="2"/>
      </rPr>
      <t>expenses you have incurred but can't use as a deduction – for example:
  •  travel expenses for the last leg of your travel if you went from home to your place of education and
      then to work, or the other way around
  •  childcare costs related to attendance at lectures or other self-education activities
  •  capital costs of items acquired in the financial year and used for self-education purposes, such as
      a computer or desk.
(Do not include contributions you made under HECS-HELP or repayments under HELP, VSL, SFSS, SSL or TSL.)</t>
    </r>
  </si>
  <si>
    <r>
      <rPr>
        <b/>
        <sz val="11"/>
        <color theme="1"/>
        <rFont val="Arial"/>
        <family val="2"/>
      </rPr>
      <t xml:space="preserve">  •  General expenses</t>
    </r>
    <r>
      <rPr>
        <sz val="11"/>
        <color theme="1"/>
        <rFont val="Arial"/>
        <family val="2"/>
      </rPr>
      <t xml:space="preserve"> − deductible general expenses including textbooks, stationery, student union
      fees, student services and amenities fees, course fees and public transport fares. (Do not
      include contributions you made under HECS-HELP or repayments under HELP, VSL, SFSS, SSL
      or TSL.)
</t>
    </r>
    <r>
      <rPr>
        <b/>
        <sz val="11"/>
        <color theme="1"/>
        <rFont val="Arial"/>
        <family val="2"/>
      </rPr>
      <t xml:space="preserve">  •  Car expenses (logbook method) </t>
    </r>
    <r>
      <rPr>
        <sz val="11"/>
        <color theme="1"/>
        <rFont val="Arial"/>
        <family val="2"/>
      </rPr>
      <t>related to your self-education.  Add 'Decline in value' amounts
      to Category B.</t>
    </r>
  </si>
  <si>
    <t>Reduced Category A</t>
  </si>
  <si>
    <t>Work-related self-education expenses calculator - Cell Coordinates</t>
  </si>
  <si>
    <t>Error message needs is adjusted via data validation in cell in WR Self-ed Exp - Calculated tot sheet.</t>
  </si>
  <si>
    <t>Regular text - in table - 3 rows</t>
  </si>
  <si>
    <t>Regular text - in table - 6 rows</t>
  </si>
  <si>
    <t>Cell A29</t>
  </si>
  <si>
    <t>Regular text - in table - 10 rows</t>
  </si>
  <si>
    <t>•  your self-education expenses are divided into five category types</t>
  </si>
  <si>
    <t>•  if all of your self-education expenses are category A items then your deduction is reduced by $250</t>
  </si>
  <si>
    <r>
      <rPr>
        <b/>
        <sz val="11"/>
        <color theme="1"/>
        <rFont val="Arial"/>
        <family val="2"/>
      </rPr>
      <t xml:space="preserve">  •  Decline in Value </t>
    </r>
    <r>
      <rPr>
        <sz val="11"/>
        <color theme="1"/>
        <rFont val="Arial"/>
        <family val="2"/>
      </rPr>
      <t>−</t>
    </r>
    <r>
      <rPr>
        <b/>
        <sz val="11"/>
        <color theme="1"/>
        <rFont val="Arial"/>
        <family val="2"/>
      </rPr>
      <t xml:space="preserve"> </t>
    </r>
    <r>
      <rPr>
        <sz val="11"/>
        <color theme="1"/>
        <rFont val="Arial"/>
        <family val="2"/>
      </rPr>
      <t xml:space="preserve">Deductions for the decline in value of depreciating assets used for
      self-education, including computers.
</t>
    </r>
    <r>
      <rPr>
        <b/>
        <sz val="11"/>
        <color theme="1"/>
        <rFont val="Arial"/>
        <family val="2"/>
      </rPr>
      <t xml:space="preserve">  •  Car expenses decline in value (logbook method)</t>
    </r>
    <r>
      <rPr>
        <sz val="11"/>
        <color theme="1"/>
        <rFont val="Arial"/>
        <family val="2"/>
      </rPr>
      <t xml:space="preserve"> related to your self-education.</t>
    </r>
  </si>
  <si>
    <r>
      <rPr>
        <b/>
        <sz val="11"/>
        <color theme="1"/>
        <rFont val="Arial"/>
        <family val="2"/>
      </rPr>
      <t>Car expenses</t>
    </r>
    <r>
      <rPr>
        <sz val="11"/>
        <color theme="1"/>
        <rFont val="Arial"/>
        <family val="2"/>
      </rPr>
      <t xml:space="preserve"> where Calculation method is '</t>
    </r>
    <r>
      <rPr>
        <b/>
        <sz val="11"/>
        <color theme="1"/>
        <rFont val="Arial"/>
        <family val="2"/>
      </rPr>
      <t>Cents per kilometre</t>
    </r>
    <r>
      <rPr>
        <sz val="11"/>
        <color theme="1"/>
        <rFont val="Arial"/>
        <family val="2"/>
      </rPr>
      <t>'.</t>
    </r>
  </si>
  <si>
    <t>Condition tests panel</t>
  </si>
  <si>
    <t>Anna Loughlin</t>
  </si>
  <si>
    <t>TaxTime and Clearances Coordinator, TLA, I&amp;I</t>
  </si>
  <si>
    <t>Assistant Director, Online Products</t>
  </si>
  <si>
    <r>
      <t xml:space="preserve">Provides instruction on which expenses should be claimed at this category: </t>
    </r>
    <r>
      <rPr>
        <b/>
        <sz val="11"/>
        <color theme="1"/>
        <rFont val="Arial"/>
        <family val="2"/>
      </rPr>
      <t>Car expenses</t>
    </r>
    <r>
      <rPr>
        <sz val="11"/>
        <color theme="1"/>
        <rFont val="Arial"/>
        <family val="2"/>
      </rPr>
      <t xml:space="preserve"> where Calculation method is '</t>
    </r>
    <r>
      <rPr>
        <b/>
        <sz val="11"/>
        <color theme="1"/>
        <rFont val="Arial"/>
        <family val="2"/>
      </rPr>
      <t>Cents per kilometre</t>
    </r>
    <r>
      <rPr>
        <sz val="11"/>
        <color theme="1"/>
        <rFont val="Arial"/>
        <family val="2"/>
      </rPr>
      <t>'</t>
    </r>
  </si>
  <si>
    <t>Fixed instructional text - reads: '•  your self-education expenses are divided into five category types.'</t>
  </si>
  <si>
    <r>
      <t xml:space="preserve">Provides instruction on which expenses should be claimed at this category:
 •   </t>
    </r>
    <r>
      <rPr>
        <b/>
        <sz val="11"/>
        <color theme="1"/>
        <rFont val="Arial"/>
        <family val="2"/>
      </rPr>
      <t>General expenses</t>
    </r>
    <r>
      <rPr>
        <sz val="11"/>
        <color theme="1"/>
        <rFont val="Arial"/>
        <family val="2"/>
      </rPr>
      <t xml:space="preserve"> − deductible general expenses including textbooks, stationery, student union
      fees, student services and amenities fees, course fees and public transport fares. (Do not
      include contributions you made under HECS-HELP or repayments under HELP, VSL, SFSS, SSL
      or TSL.)
  •  </t>
    </r>
    <r>
      <rPr>
        <b/>
        <sz val="11"/>
        <color theme="1"/>
        <rFont val="Arial"/>
        <family val="2"/>
      </rPr>
      <t>Car expenses (logbook method)</t>
    </r>
    <r>
      <rPr>
        <sz val="11"/>
        <color theme="1"/>
        <rFont val="Arial"/>
        <family val="2"/>
      </rPr>
      <t xml:space="preserve"> related to your self-education.  Add 'Decline in value' amounts
      to Category B.</t>
    </r>
  </si>
  <si>
    <r>
      <t xml:space="preserve">Provides instruction on which expenses should be claimed at this category.  Wording is:
  •  </t>
    </r>
    <r>
      <rPr>
        <b/>
        <sz val="11"/>
        <color theme="1"/>
        <rFont val="Arial"/>
        <family val="2"/>
      </rPr>
      <t>Decline in Value</t>
    </r>
    <r>
      <rPr>
        <sz val="11"/>
        <color theme="1"/>
        <rFont val="Arial"/>
        <family val="2"/>
      </rPr>
      <t xml:space="preserve"> − Deductions for the decline in value of depreciating assets used for
      self-education, including computers.
  •  </t>
    </r>
    <r>
      <rPr>
        <b/>
        <sz val="11"/>
        <color theme="1"/>
        <rFont val="Arial"/>
        <family val="2"/>
      </rPr>
      <t>Car expenses decline in value (logbook method)</t>
    </r>
    <r>
      <rPr>
        <sz val="11"/>
        <color theme="1"/>
        <rFont val="Arial"/>
        <family val="2"/>
      </rPr>
      <t xml:space="preserve"> related to your self-education</t>
    </r>
  </si>
  <si>
    <t>Enter year - Header</t>
  </si>
  <si>
    <t>Enter year - Instructional text</t>
  </si>
  <si>
    <t>•  Select an option from the drop-down box.</t>
  </si>
  <si>
    <t>Fixed instructional text</t>
  </si>
  <si>
    <t>Enter year - Data selection</t>
  </si>
  <si>
    <t xml:space="preserve">Defined in dropdown list. </t>
  </si>
  <si>
    <t>Data validation dropdown list</t>
  </si>
  <si>
    <t>Yes</t>
  </si>
  <si>
    <t>-Select-</t>
  </si>
  <si>
    <t>2020-21</t>
  </si>
  <si>
    <t>List/Lookup table:</t>
  </si>
  <si>
    <t>(Based on 5000 km @ 72 cents per km)</t>
  </si>
  <si>
    <t>(Based on 5000 km @ 68 cents per km)</t>
  </si>
  <si>
    <t>Select year for validation.  Used for lookup table for year based data validation message for C26 - Car expenses where Calculation method is 'Cents per kilometre'.</t>
  </si>
  <si>
    <t>Cell A31</t>
  </si>
  <si>
    <t>Cell A30</t>
  </si>
  <si>
    <t>Cell C27</t>
  </si>
  <si>
    <t>Cell B27</t>
  </si>
  <si>
    <t>Cell C26</t>
  </si>
  <si>
    <t>Cell B26</t>
  </si>
  <si>
    <t>ParamMax driver data:</t>
  </si>
  <si>
    <t>(From Lookup table @ B304: C306)</t>
  </si>
  <si>
    <t>What year would you like to calculate your self-education expenses for?
•  Select an option from the drop-down box.</t>
  </si>
  <si>
    <r>
      <t xml:space="preserve">What year would you like to calculate your self-education expenses for?
</t>
    </r>
    <r>
      <rPr>
        <sz val="11"/>
        <color theme="1"/>
        <rFont val="Arial"/>
        <family val="2"/>
      </rPr>
      <t>•  Select an option from the drop-down box.</t>
    </r>
  </si>
  <si>
    <t>•  What year would you like to calculate your self education expenses for?</t>
  </si>
  <si>
    <t>Link to What year would you like to calculate your self-education expenses for?</t>
  </si>
  <si>
    <t>This calculator includes 4 sections, use the links below to jump to each one.</t>
  </si>
  <si>
    <t>Cell A11</t>
  </si>
  <si>
    <t>Cells A12</t>
  </si>
  <si>
    <t>Cell C20</t>
  </si>
  <si>
    <t>2019-20</t>
  </si>
  <si>
    <t>2020 baseline</t>
  </si>
  <si>
    <t xml:space="preserve">Updated validation controls for Cat D to cover 2021 cents per km change.  Includes addition of selection of year by users and a look up table. </t>
  </si>
  <si>
    <t>Accepted 2021 SharePoint version</t>
  </si>
  <si>
    <t>1.00 (2020)</t>
  </si>
  <si>
    <t>myTax2021 Work-related self-education expenses</t>
  </si>
  <si>
    <t>D4 Work-related self-education expenses 2021</t>
  </si>
  <si>
    <t>UX - Explain year selection and enable data entry</t>
  </si>
  <si>
    <t>UX - Explain claim categories and enable data entry</t>
  </si>
  <si>
    <t>UX - Provide and explain result</t>
  </si>
  <si>
    <t>What year would you like to calculate your self education expenses for?</t>
  </si>
  <si>
    <t>Select - What year would you like to calculate your self-education expenses for?</t>
  </si>
  <si>
    <t>ParamMax to trigger validation:</t>
  </si>
  <si>
    <t>From 'WR Self-Ed Exp - Calculated tot' - Cell C20</t>
  </si>
  <si>
    <r>
      <rPr>
        <b/>
        <sz val="11"/>
        <color theme="1"/>
        <rFont val="Arial"/>
        <family val="2"/>
      </rPr>
      <t>Note:</t>
    </r>
    <r>
      <rPr>
        <sz val="11"/>
        <color theme="1"/>
        <rFont val="Arial"/>
        <family val="2"/>
      </rPr>
      <t xml:space="preserve"> If users do not choose, or have not yet chosen, the year, they will be given the warning message based on the 2021 rate. </t>
    </r>
  </si>
  <si>
    <t>V 0.5</t>
  </si>
  <si>
    <t>Baselined</t>
  </si>
  <si>
    <t>Update of version control date formula to standardise design
Calcs cleared by TLA on 16/3 (2nd batch myTax21).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</si>
</sst>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_-&quot;$&quot;* #,##0_-;\-&quot;$&quot;* #,##0_-;_-&quot;$&quot;* &quot;-&quot;??_-;_-@_-"/>
  </numFmts>
  <fonts count="32"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1"/>
      <color theme="1"/>
      <name val="Arial"/>
      <family val="2"/>
    </font>
    <font>
      <sz val="11"/>
      <color theme="0"/>
      <name val="Arial"/>
      <family val="2"/>
    </font>
    <font>
      <b/>
      <sz val="14"/>
      <color rgb="FF0FA5AD"/>
      <name val="Arial"/>
      <family val="2"/>
    </font>
    <font>
      <b/>
      <sz val="14"/>
      <color theme="0"/>
      <name val="Arial"/>
      <family val="2"/>
    </font>
    <font>
      <sz val="8"/>
      <color theme="0"/>
      <name val="Arial"/>
      <family val="2"/>
    </font>
    <font>
      <sz val="11"/>
      <color rgb="FFC00000"/>
      <name val="Arial"/>
      <family val="2"/>
    </font>
    <font>
      <sz val="11"/>
      <color theme="0"/>
      <name val="Calibri"/>
      <family val="2"/>
      <scheme val="minor"/>
    </font>
    <font>
      <b/>
      <sz val="14"/>
      <color theme="1"/>
      <name val="Arial"/>
      <family val="2"/>
    </font>
    <font>
      <u/>
      <sz val="11"/>
      <color theme="10"/>
      <name val="Calibri"/>
      <family val="2"/>
      <scheme val="minor"/>
    </font>
    <font>
      <sz val="10"/>
      <color theme="1"/>
      <name val="Arial"/>
      <family val="2"/>
    </font>
    <font>
      <b/>
      <sz val="10"/>
      <color theme="1"/>
      <name val="Arial"/>
      <family val="2"/>
    </font>
    <font>
      <sz val="9"/>
      <color theme="1"/>
      <name val="Arial"/>
      <family val="2"/>
    </font>
    <font>
      <u/>
      <sz val="9"/>
      <color theme="10"/>
      <name val="Arial"/>
      <family val="2"/>
    </font>
    <font>
      <sz val="11"/>
      <name val="Arial"/>
      <family val="2"/>
    </font>
    <font>
      <b/>
      <sz val="11"/>
      <name val="Arial"/>
      <family val="2"/>
    </font>
    <font>
      <sz val="8"/>
      <color theme="1"/>
      <name val="Arial"/>
      <family val="2"/>
    </font>
    <font>
      <b/>
      <sz val="11"/>
      <color rgb="FFFF0000"/>
      <name val="Calibri"/>
      <family val="2"/>
      <scheme val="minor"/>
    </font>
    <font>
      <b/>
      <sz val="14"/>
      <color rgb="FF006666"/>
      <name val="Arial"/>
      <family val="2"/>
    </font>
    <font>
      <b/>
      <sz val="12"/>
      <color rgb="FF006666"/>
      <name val="Arial"/>
      <family val="2"/>
    </font>
    <font>
      <sz val="11"/>
      <color rgb="FF006666"/>
      <name val="Arial"/>
      <family val="2"/>
    </font>
    <font>
      <sz val="12"/>
      <color rgb="FF006666"/>
      <name val="Calibri"/>
      <family val="2"/>
      <scheme val="minor"/>
    </font>
    <font>
      <b/>
      <sz val="14"/>
      <color rgb="FF006666"/>
      <name val="Calibri"/>
      <family val="2"/>
    </font>
    <font>
      <b/>
      <u/>
      <sz val="11"/>
      <color theme="0"/>
      <name val="Arial"/>
      <family val="2"/>
    </font>
    <font>
      <i/>
      <sz val="11"/>
      <color theme="1"/>
      <name val="Arial"/>
      <family val="2"/>
    </font>
    <font>
      <sz val="11"/>
      <color rgb="FFFF0000"/>
      <name val="Arial"/>
      <family val="2"/>
    </font>
    <font>
      <u/>
      <sz val="11"/>
      <color theme="10"/>
      <name val="Arial"/>
      <family val="2"/>
    </font>
    <font>
      <sz val="11"/>
      <color rgb="FF000000"/>
      <name val="Calibri"/>
      <family val="2"/>
      <scheme val="minor"/>
    </font>
    <font>
      <u/>
      <sz val="9"/>
      <color theme="10"/>
      <name val="Calibri"/>
      <family val="2"/>
      <scheme val="minor"/>
    </font>
  </fonts>
  <fills count="9">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0" tint="-4.9989318521683403E-2"/>
        <bgColor indexed="64"/>
      </patternFill>
    </fill>
    <fill>
      <patternFill patternType="solid">
        <fgColor rgb="FF006666"/>
        <bgColor indexed="64"/>
      </patternFill>
    </fill>
    <fill>
      <patternFill patternType="solid">
        <fgColor theme="5" tint="0.39997558519241921"/>
        <bgColor indexed="64"/>
      </patternFill>
    </fill>
    <fill>
      <patternFill patternType="solid">
        <fgColor rgb="FFFF0000"/>
        <bgColor indexed="64"/>
      </patternFill>
    </fill>
    <fill>
      <patternFill patternType="solid">
        <fgColor theme="0" tint="-0.499984740745262"/>
        <bgColor indexed="64"/>
      </patternFill>
    </fill>
  </fills>
  <borders count="113">
    <border>
      <left/>
      <right/>
      <top/>
      <bottom/>
      <diagonal/>
    </border>
    <border>
      <left/>
      <right/>
      <top style="thin">
        <color indexed="64"/>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int="-0.34998626667073579"/>
      </top>
      <bottom style="thin">
        <color theme="0" tint="-0.34998626667073579"/>
      </bottom>
      <diagonal/>
    </border>
    <border>
      <left style="thin">
        <color theme="0"/>
      </left>
      <right style="thin">
        <color theme="0"/>
      </right>
      <top style="thin">
        <color theme="0"/>
      </top>
      <bottom/>
      <diagonal/>
    </border>
    <border>
      <left style="thin">
        <color indexed="64"/>
      </left>
      <right style="thin">
        <color theme="0"/>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right>
      <top style="thin">
        <color theme="0" tint="-0.34998626667073579"/>
      </top>
      <bottom style="thin">
        <color indexed="64"/>
      </bottom>
      <diagonal/>
    </border>
    <border>
      <left/>
      <right style="thin">
        <color indexed="64"/>
      </right>
      <top style="thin">
        <color theme="0" tint="-0.34998626667073579"/>
      </top>
      <bottom style="thin">
        <color indexed="64"/>
      </bottom>
      <diagonal/>
    </border>
    <border>
      <left style="thin">
        <color indexed="64"/>
      </left>
      <right style="thin">
        <color theme="0"/>
      </right>
      <top style="thin">
        <color indexed="64"/>
      </top>
      <bottom style="thin">
        <color theme="0" tint="-0.34998626667073579"/>
      </bottom>
      <diagonal/>
    </border>
    <border>
      <left style="thin">
        <color theme="0"/>
      </left>
      <right style="thin">
        <color indexed="64"/>
      </right>
      <top style="thin">
        <color indexed="64"/>
      </top>
      <bottom style="thin">
        <color theme="0" tint="-0.34998626667073579"/>
      </bottom>
      <diagonal/>
    </border>
    <border>
      <left style="thin">
        <color theme="0"/>
      </left>
      <right style="thin">
        <color indexed="64"/>
      </right>
      <top style="thin">
        <color theme="0" tint="-0.34998626667073579"/>
      </top>
      <bottom/>
      <diagonal/>
    </border>
    <border>
      <left style="thin">
        <color indexed="64"/>
      </left>
      <right style="thin">
        <color theme="0"/>
      </right>
      <top style="thin">
        <color indexed="64"/>
      </top>
      <bottom/>
      <diagonal/>
    </border>
    <border>
      <left style="thin">
        <color theme="0"/>
      </left>
      <right style="thin">
        <color indexed="64"/>
      </right>
      <top style="thin">
        <color indexed="64"/>
      </top>
      <bottom/>
      <diagonal/>
    </border>
    <border>
      <left style="thin">
        <color indexed="64"/>
      </left>
      <right/>
      <top style="thin">
        <color theme="0" tint="-0.34998626667073579"/>
      </top>
      <bottom style="thin">
        <color theme="0" tint="-0.34998626667073579"/>
      </bottom>
      <diagonal/>
    </border>
    <border>
      <left style="thin">
        <color theme="0"/>
      </left>
      <right/>
      <top style="thin">
        <color indexed="64"/>
      </top>
      <bottom/>
      <diagonal/>
    </border>
    <border>
      <left style="thin">
        <color theme="0"/>
      </left>
      <right/>
      <top style="thin">
        <color theme="0" tint="-0.34998626667073579"/>
      </top>
      <bottom style="thin">
        <color theme="0" tint="-0.34998626667073579"/>
      </bottom>
      <diagonal/>
    </border>
    <border>
      <left/>
      <right/>
      <top style="medium">
        <color rgb="FF0FA5AD"/>
      </top>
      <bottom/>
      <diagonal/>
    </border>
    <border>
      <left/>
      <right/>
      <top/>
      <bottom style="thin">
        <color indexed="64"/>
      </bottom>
      <diagonal/>
    </border>
    <border>
      <left/>
      <right style="thin">
        <color indexed="64"/>
      </right>
      <top/>
      <bottom style="thin">
        <color theme="0" tint="-0.34998626667073579"/>
      </bottom>
      <diagonal/>
    </border>
    <border>
      <left style="thin">
        <color indexed="64"/>
      </left>
      <right style="thin">
        <color indexed="64"/>
      </right>
      <top/>
      <bottom style="thin">
        <color theme="0" tint="-0.34998626667073579"/>
      </bottom>
      <diagonal/>
    </border>
    <border>
      <left/>
      <right style="thin">
        <color theme="0"/>
      </right>
      <top style="thin">
        <color theme="0"/>
      </top>
      <bottom style="thin">
        <color theme="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006666"/>
      </left>
      <right style="medium">
        <color rgb="FF006666"/>
      </right>
      <top style="medium">
        <color rgb="FF006666"/>
      </top>
      <bottom style="medium">
        <color rgb="FF006666"/>
      </bottom>
      <diagonal/>
    </border>
    <border>
      <left style="medium">
        <color rgb="FF006666"/>
      </left>
      <right/>
      <top/>
      <bottom/>
      <diagonal/>
    </border>
    <border>
      <left/>
      <right style="medium">
        <color rgb="FF006666"/>
      </right>
      <top/>
      <bottom/>
      <diagonal/>
    </border>
    <border>
      <left style="medium">
        <color rgb="FF006666"/>
      </left>
      <right/>
      <top/>
      <bottom style="thin">
        <color auto="1"/>
      </bottom>
      <diagonal/>
    </border>
    <border>
      <left/>
      <right style="medium">
        <color rgb="FF006666"/>
      </right>
      <top/>
      <bottom style="thin">
        <color auto="1"/>
      </bottom>
      <diagonal/>
    </border>
    <border>
      <left style="medium">
        <color rgb="FF006666"/>
      </left>
      <right style="thin">
        <color theme="0"/>
      </right>
      <top style="thin">
        <color theme="0"/>
      </top>
      <bottom style="thin">
        <color theme="0"/>
      </bottom>
      <diagonal/>
    </border>
    <border>
      <left style="thin">
        <color theme="0"/>
      </left>
      <right style="medium">
        <color rgb="FF006666"/>
      </right>
      <top style="thin">
        <color theme="0"/>
      </top>
      <bottom style="thin">
        <color theme="0"/>
      </bottom>
      <diagonal/>
    </border>
    <border>
      <left style="medium">
        <color rgb="FF006666"/>
      </left>
      <right style="thin">
        <color theme="0"/>
      </right>
      <top/>
      <bottom style="thin">
        <color theme="0"/>
      </bottom>
      <diagonal/>
    </border>
    <border>
      <left style="thin">
        <color theme="0"/>
      </left>
      <right style="medium">
        <color rgb="FF006666"/>
      </right>
      <top/>
      <bottom style="thin">
        <color theme="0"/>
      </bottom>
      <diagonal/>
    </border>
    <border>
      <left style="medium">
        <color rgb="FF006666"/>
      </left>
      <right style="thin">
        <color theme="0"/>
      </right>
      <top/>
      <bottom/>
      <diagonal/>
    </border>
    <border>
      <left style="medium">
        <color rgb="FF006666"/>
      </left>
      <right style="thin">
        <color theme="0"/>
      </right>
      <top style="thin">
        <color theme="0" tint="-0.34998626667073579"/>
      </top>
      <bottom style="thin">
        <color theme="0" tint="-0.34998626667073579"/>
      </bottom>
      <diagonal/>
    </border>
    <border>
      <left style="thin">
        <color theme="0"/>
      </left>
      <right style="medium">
        <color rgb="FF006666"/>
      </right>
      <top style="thin">
        <color theme="0" tint="-0.34998626667073579"/>
      </top>
      <bottom style="thin">
        <color theme="0" tint="-0.34998626667073579"/>
      </bottom>
      <diagonal/>
    </border>
    <border>
      <left style="medium">
        <color rgb="FF006666"/>
      </left>
      <right style="thin">
        <color theme="0"/>
      </right>
      <top/>
      <bottom style="medium">
        <color rgb="FF006666"/>
      </bottom>
      <diagonal/>
    </border>
    <border>
      <left style="thin">
        <color theme="0"/>
      </left>
      <right style="thin">
        <color theme="0"/>
      </right>
      <top/>
      <bottom style="medium">
        <color rgb="FF006666"/>
      </bottom>
      <diagonal/>
    </border>
    <border>
      <left style="thin">
        <color theme="0"/>
      </left>
      <right style="medium">
        <color rgb="FF006666"/>
      </right>
      <top/>
      <bottom style="medium">
        <color rgb="FF006666"/>
      </bottom>
      <diagonal/>
    </border>
    <border>
      <left style="medium">
        <color rgb="FF006666"/>
      </left>
      <right style="thin">
        <color rgb="FF006666"/>
      </right>
      <top style="medium">
        <color rgb="FF006666"/>
      </top>
      <bottom/>
      <diagonal/>
    </border>
    <border>
      <left style="thin">
        <color rgb="FF006666"/>
      </left>
      <right style="thin">
        <color rgb="FF006666"/>
      </right>
      <top style="medium">
        <color rgb="FF006666"/>
      </top>
      <bottom/>
      <diagonal/>
    </border>
    <border>
      <left style="thin">
        <color rgb="FF006666"/>
      </left>
      <right style="medium">
        <color rgb="FF006666"/>
      </right>
      <top style="medium">
        <color rgb="FF006666"/>
      </top>
      <bottom/>
      <diagonal/>
    </border>
    <border>
      <left style="medium">
        <color rgb="FF006666"/>
      </left>
      <right/>
      <top style="medium">
        <color rgb="FF006666"/>
      </top>
      <bottom/>
      <diagonal/>
    </border>
    <border>
      <left/>
      <right/>
      <top style="medium">
        <color rgb="FF006666"/>
      </top>
      <bottom/>
      <diagonal/>
    </border>
    <border>
      <left/>
      <right style="medium">
        <color rgb="FF006666"/>
      </right>
      <top style="medium">
        <color rgb="FF006666"/>
      </top>
      <bottom/>
      <diagonal/>
    </border>
    <border>
      <left style="medium">
        <color rgb="FF006666"/>
      </left>
      <right/>
      <top style="thin">
        <color theme="0"/>
      </top>
      <bottom style="thin">
        <color theme="0"/>
      </bottom>
      <diagonal/>
    </border>
    <border>
      <left/>
      <right/>
      <top style="thin">
        <color theme="0"/>
      </top>
      <bottom style="thin">
        <color theme="0"/>
      </bottom>
      <diagonal/>
    </border>
    <border>
      <left/>
      <right style="medium">
        <color rgb="FF006666"/>
      </right>
      <top style="thin">
        <color theme="0"/>
      </top>
      <bottom style="thin">
        <color theme="0"/>
      </bottom>
      <diagonal/>
    </border>
    <border>
      <left/>
      <right/>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style="thin">
        <color auto="1"/>
      </left>
      <right style="thin">
        <color auto="1"/>
      </right>
      <top/>
      <bottom style="thin">
        <color auto="1"/>
      </bottom>
      <diagonal/>
    </border>
    <border>
      <left style="medium">
        <color rgb="FF006666"/>
      </left>
      <right/>
      <top/>
      <bottom style="medium">
        <color rgb="FF0FA5AD"/>
      </bottom>
      <diagonal/>
    </border>
    <border>
      <left style="medium">
        <color rgb="FF006666"/>
      </left>
      <right/>
      <top style="medium">
        <color rgb="FF006666"/>
      </top>
      <bottom style="medium">
        <color rgb="FF0FA5AD"/>
      </bottom>
      <diagonal/>
    </border>
    <border>
      <left style="medium">
        <color rgb="FF006666"/>
      </left>
      <right/>
      <top/>
      <bottom style="medium">
        <color rgb="FF006666"/>
      </bottom>
      <diagonal/>
    </border>
    <border>
      <left/>
      <right/>
      <top/>
      <bottom style="medium">
        <color rgb="FF006666"/>
      </bottom>
      <diagonal/>
    </border>
    <border>
      <left/>
      <right style="medium">
        <color rgb="FF006666"/>
      </right>
      <top/>
      <bottom style="medium">
        <color rgb="FF006666"/>
      </bottom>
      <diagonal/>
    </border>
    <border>
      <left style="medium">
        <color rgb="FF006666"/>
      </left>
      <right/>
      <top/>
      <bottom style="thin">
        <color theme="0" tint="-0.34998626667073579"/>
      </bottom>
      <diagonal/>
    </border>
    <border>
      <left/>
      <right style="medium">
        <color rgb="FF006666"/>
      </right>
      <top style="thin">
        <color theme="0" tint="-0.34998626667073579"/>
      </top>
      <bottom style="thin">
        <color theme="0" tint="-0.34998626667073579"/>
      </bottom>
      <diagonal/>
    </border>
    <border>
      <left style="medium">
        <color rgb="FF006666"/>
      </left>
      <right/>
      <top style="medium">
        <color rgb="FF006666"/>
      </top>
      <bottom style="medium">
        <color rgb="FF006666"/>
      </bottom>
      <diagonal/>
    </border>
    <border>
      <left/>
      <right/>
      <top style="medium">
        <color rgb="FF006666"/>
      </top>
      <bottom style="medium">
        <color rgb="FF006666"/>
      </bottom>
      <diagonal/>
    </border>
    <border>
      <left/>
      <right style="medium">
        <color rgb="FF006666"/>
      </right>
      <top style="medium">
        <color rgb="FF006666"/>
      </top>
      <bottom style="medium">
        <color rgb="FF006666"/>
      </bottom>
      <diagonal/>
    </border>
    <border>
      <left style="medium">
        <color rgb="FF006666"/>
      </left>
      <right/>
      <top style="medium">
        <color rgb="FF0FA5AD"/>
      </top>
      <bottom/>
      <diagonal/>
    </border>
    <border>
      <left style="thin">
        <color indexed="64"/>
      </left>
      <right style="medium">
        <color rgb="FF006666"/>
      </right>
      <top/>
      <bottom style="thin">
        <color theme="0" tint="-0.34998626667073579"/>
      </bottom>
      <diagonal/>
    </border>
    <border>
      <left style="medium">
        <color rgb="FF006666"/>
      </left>
      <right style="thin">
        <color theme="0"/>
      </right>
      <top style="thin">
        <color theme="0" tint="-0.34998626667073579"/>
      </top>
      <bottom style="thin">
        <color indexed="64"/>
      </bottom>
      <diagonal/>
    </border>
    <border>
      <left/>
      <right style="medium">
        <color rgb="FF006666"/>
      </right>
      <top style="thin">
        <color theme="0" tint="-0.34998626667073579"/>
      </top>
      <bottom style="thin">
        <color indexed="64"/>
      </bottom>
      <diagonal/>
    </border>
    <border>
      <left style="medium">
        <color rgb="FF006666"/>
      </left>
      <right style="thin">
        <color theme="0"/>
      </right>
      <top style="thin">
        <color indexed="64"/>
      </top>
      <bottom style="thin">
        <color theme="0" tint="-0.34998626667073579"/>
      </bottom>
      <diagonal/>
    </border>
    <border>
      <left style="thin">
        <color theme="0"/>
      </left>
      <right style="medium">
        <color rgb="FF006666"/>
      </right>
      <top style="thin">
        <color indexed="64"/>
      </top>
      <bottom style="thin">
        <color theme="0" tint="-0.34998626667073579"/>
      </bottom>
      <diagonal/>
    </border>
    <border>
      <left style="medium">
        <color rgb="FF006666"/>
      </left>
      <right style="thin">
        <color theme="0"/>
      </right>
      <top style="thin">
        <color theme="0" tint="-0.34998626667073579"/>
      </top>
      <bottom/>
      <diagonal/>
    </border>
    <border>
      <left style="medium">
        <color rgb="FF006666"/>
      </left>
      <right style="thin">
        <color theme="0"/>
      </right>
      <top style="thin">
        <color indexed="64"/>
      </top>
      <bottom/>
      <diagonal/>
    </border>
    <border>
      <left style="thin">
        <color indexed="64"/>
      </left>
      <right/>
      <top style="thin">
        <color theme="0" tint="-0.34998626667073579"/>
      </top>
      <bottom style="medium">
        <color rgb="FF006666"/>
      </bottom>
      <diagonal/>
    </border>
    <border>
      <left style="thin">
        <color theme="0"/>
      </left>
      <right style="medium">
        <color rgb="FF006666"/>
      </right>
      <top style="thin">
        <color theme="0" tint="-0.34998626667073579"/>
      </top>
      <bottom style="medium">
        <color rgb="FF006666"/>
      </bottom>
      <diagonal/>
    </border>
    <border>
      <left style="medium">
        <color rgb="FF006666"/>
      </left>
      <right/>
      <top style="thin">
        <color theme="0" tint="-0.499984740745262"/>
      </top>
      <bottom style="thin">
        <color theme="0" tint="-0.499984740745262"/>
      </bottom>
      <diagonal/>
    </border>
    <border>
      <left/>
      <right style="medium">
        <color rgb="FF006666"/>
      </right>
      <top style="thin">
        <color theme="0" tint="-0.499984740745262"/>
      </top>
      <bottom style="thin">
        <color theme="0" tint="-0.499984740745262"/>
      </bottom>
      <diagonal/>
    </border>
    <border>
      <left style="medium">
        <color rgb="FF006666"/>
      </left>
      <right/>
      <top/>
      <bottom style="thin">
        <color theme="0" tint="-0.499984740745262"/>
      </bottom>
      <diagonal/>
    </border>
    <border>
      <left/>
      <right style="medium">
        <color rgb="FF006666"/>
      </right>
      <top/>
      <bottom style="thin">
        <color theme="0" tint="-0.499984740745262"/>
      </bottom>
      <diagonal/>
    </border>
    <border>
      <left style="medium">
        <color rgb="FF006666"/>
      </left>
      <right style="thin">
        <color rgb="FF006666"/>
      </right>
      <top/>
      <bottom/>
      <diagonal/>
    </border>
    <border>
      <left style="medium">
        <color rgb="FF006666"/>
      </left>
      <right style="thin">
        <color rgb="FF006666"/>
      </right>
      <top style="medium">
        <color rgb="FF006666"/>
      </top>
      <bottom style="medium">
        <color rgb="FF006666"/>
      </bottom>
      <diagonal/>
    </border>
    <border>
      <left style="medium">
        <color rgb="FF006666"/>
      </left>
      <right/>
      <top style="thin">
        <color theme="0" tint="-0.499984740745262"/>
      </top>
      <bottom style="medium">
        <color rgb="FF006666"/>
      </bottom>
      <diagonal/>
    </border>
    <border>
      <left/>
      <right/>
      <top style="thin">
        <color theme="0" tint="-0.499984740745262"/>
      </top>
      <bottom style="medium">
        <color rgb="FF006666"/>
      </bottom>
      <diagonal/>
    </border>
    <border>
      <left/>
      <right style="medium">
        <color rgb="FF006666"/>
      </right>
      <top style="thin">
        <color theme="0" tint="-0.499984740745262"/>
      </top>
      <bottom style="medium">
        <color rgb="FF006666"/>
      </bottom>
      <diagonal/>
    </border>
    <border>
      <left style="thin">
        <color rgb="FF006666"/>
      </left>
      <right/>
      <top/>
      <bottom/>
      <diagonal/>
    </border>
    <border>
      <left style="thin">
        <color rgb="FF006666"/>
      </left>
      <right style="medium">
        <color rgb="FF006666"/>
      </right>
      <top style="medium">
        <color rgb="FF006666"/>
      </top>
      <bottom style="medium">
        <color rgb="FF006666"/>
      </bottom>
      <diagonal/>
    </border>
    <border>
      <left/>
      <right/>
      <top style="thin">
        <color theme="0"/>
      </top>
      <bottom style="thin">
        <color theme="0" tint="-0.34998626667073579"/>
      </bottom>
      <diagonal/>
    </border>
    <border>
      <left/>
      <right style="medium">
        <color rgb="FF006666"/>
      </right>
      <top style="thin">
        <color theme="0"/>
      </top>
      <bottom style="thin">
        <color theme="0" tint="-0.34998626667073579"/>
      </bottom>
      <diagonal/>
    </border>
    <border>
      <left style="medium">
        <color rgb="FF006666"/>
      </left>
      <right/>
      <top style="medium">
        <color rgb="FF006666"/>
      </top>
      <bottom style="thin">
        <color theme="0" tint="-0.499984740745262"/>
      </bottom>
      <diagonal/>
    </border>
    <border>
      <left/>
      <right/>
      <top style="medium">
        <color rgb="FF006666"/>
      </top>
      <bottom style="thin">
        <color theme="0" tint="-0.499984740745262"/>
      </bottom>
      <diagonal/>
    </border>
    <border>
      <left/>
      <right style="medium">
        <color rgb="FF006666"/>
      </right>
      <top style="medium">
        <color rgb="FF006666"/>
      </top>
      <bottom style="thin">
        <color theme="0" tint="-0.499984740745262"/>
      </bottom>
      <diagonal/>
    </border>
    <border>
      <left style="medium">
        <color rgb="FF006666"/>
      </left>
      <right/>
      <top style="thin">
        <color theme="0"/>
      </top>
      <bottom/>
      <diagonal/>
    </border>
    <border>
      <left/>
      <right/>
      <top style="thin">
        <color theme="0"/>
      </top>
      <bottom/>
      <diagonal/>
    </border>
    <border>
      <left/>
      <right style="medium">
        <color rgb="FF006666"/>
      </right>
      <top style="thin">
        <color theme="0"/>
      </top>
      <bottom/>
      <diagonal/>
    </border>
    <border>
      <left/>
      <right/>
      <top style="thin">
        <color rgb="FF006666"/>
      </top>
      <bottom style="thin">
        <color rgb="FF006666"/>
      </bottom>
      <diagonal/>
    </border>
    <border>
      <left/>
      <right/>
      <top/>
      <bottom style="thin">
        <color rgb="FF006666"/>
      </bottom>
      <diagonal/>
    </border>
    <border>
      <left style="medium">
        <color rgb="FF006666"/>
      </left>
      <right/>
      <top style="thin">
        <color rgb="FF006666"/>
      </top>
      <bottom/>
      <diagonal/>
    </border>
    <border>
      <left style="medium">
        <color rgb="FF006666"/>
      </left>
      <right/>
      <top style="thin">
        <color rgb="FF006666"/>
      </top>
      <bottom style="thin">
        <color rgb="FF006666"/>
      </bottom>
      <diagonal/>
    </border>
    <border>
      <left/>
      <right style="medium">
        <color rgb="FF006666"/>
      </right>
      <top/>
      <bottom style="thin">
        <color rgb="FF006666"/>
      </bottom>
      <diagonal/>
    </border>
    <border>
      <left/>
      <right style="medium">
        <color rgb="FF006666"/>
      </right>
      <top style="thin">
        <color rgb="FF006666"/>
      </top>
      <bottom style="thin">
        <color rgb="FF006666"/>
      </bottom>
      <diagonal/>
    </border>
    <border>
      <left/>
      <right style="medium">
        <color rgb="FF006666"/>
      </right>
      <top style="thin">
        <color rgb="FF006666"/>
      </top>
      <bottom/>
      <diagonal/>
    </border>
    <border>
      <left style="medium">
        <color rgb="FF006666"/>
      </left>
      <right/>
      <top style="thin">
        <color theme="0" tint="-0.499984740745262"/>
      </top>
      <bottom/>
      <diagonal/>
    </border>
    <border>
      <left/>
      <right style="medium">
        <color rgb="FF006666"/>
      </right>
      <top style="thin">
        <color theme="0" tint="-0.499984740745262"/>
      </top>
      <bottom/>
      <diagonal/>
    </border>
    <border>
      <left style="medium">
        <color rgb="FF006666"/>
      </left>
      <right/>
      <top style="thin">
        <color auto="1"/>
      </top>
      <bottom/>
      <diagonal/>
    </border>
    <border>
      <left style="medium">
        <color rgb="FF006666"/>
      </left>
      <right style="thin">
        <color theme="0"/>
      </right>
      <top style="thin">
        <color theme="0" tint="-0.499984740745262"/>
      </top>
      <bottom/>
      <diagonal/>
    </border>
    <border>
      <left style="thin">
        <color theme="0"/>
      </left>
      <right style="thin">
        <color theme="0"/>
      </right>
      <top style="thin">
        <color theme="0" tint="-0.499984740745262"/>
      </top>
      <bottom/>
      <diagonal/>
    </border>
    <border>
      <left style="thin">
        <color theme="0"/>
      </left>
      <right style="medium">
        <color rgb="FF006666"/>
      </right>
      <top style="thin">
        <color theme="0" tint="-0.499984740745262"/>
      </top>
      <bottom/>
      <diagonal/>
    </border>
  </borders>
  <cellStyleXfs count="4">
    <xf numFmtId="0" fontId="0" fillId="0" borderId="0"/>
    <xf numFmtId="44" fontId="1" fillId="0" borderId="0" applyFont="0" applyFill="0" applyBorder="0" applyAlignment="0" applyProtection="0"/>
    <xf numFmtId="0" fontId="12" fillId="0" borderId="0" applyNumberFormat="0" applyFill="0" applyBorder="0" applyAlignment="0" applyProtection="0"/>
    <xf numFmtId="9" fontId="1" fillId="0" borderId="0" applyFont="0" applyFill="0" applyBorder="0" applyAlignment="0" applyProtection="0"/>
  </cellStyleXfs>
  <cellXfs count="337">
    <xf numFmtId="0" fontId="0" fillId="0" borderId="0" xfId="0"/>
    <xf numFmtId="0" fontId="0" fillId="0" borderId="0" xfId="0" applyAlignment="1">
      <alignment horizontal="left" vertical="center"/>
    </xf>
    <xf numFmtId="0" fontId="0" fillId="0" borderId="0" xfId="0" applyFill="1"/>
    <xf numFmtId="0" fontId="3" fillId="0" borderId="0" xfId="0" applyFont="1"/>
    <xf numFmtId="0" fontId="3" fillId="0" borderId="0" xfId="0" applyFont="1" applyFill="1" applyBorder="1" applyAlignment="1">
      <alignment horizontal="center" vertical="center"/>
    </xf>
    <xf numFmtId="0" fontId="3" fillId="0" borderId="0" xfId="0" applyFont="1" applyFill="1" applyBorder="1" applyAlignment="1">
      <alignment horizontal="left" wrapText="1"/>
    </xf>
    <xf numFmtId="0" fontId="0" fillId="0" borderId="0" xfId="0" applyFill="1" applyBorder="1"/>
    <xf numFmtId="0" fontId="3" fillId="0" borderId="0" xfId="0" applyFont="1" applyFill="1" applyBorder="1"/>
    <xf numFmtId="0" fontId="3" fillId="0" borderId="0" xfId="0" applyFont="1" applyFill="1" applyBorder="1" applyAlignment="1">
      <alignment horizontal="center"/>
    </xf>
    <xf numFmtId="0" fontId="3" fillId="0" borderId="0" xfId="0" applyFont="1" applyFill="1" applyBorder="1" applyAlignment="1">
      <alignment horizontal="left"/>
    </xf>
    <xf numFmtId="0" fontId="9" fillId="0" borderId="0" xfId="0" applyFont="1" applyFill="1" applyBorder="1" applyAlignment="1">
      <alignment horizontal="center"/>
    </xf>
    <xf numFmtId="0" fontId="3" fillId="0" borderId="0" xfId="0" applyFont="1" applyFill="1" applyBorder="1" applyAlignment="1">
      <alignment horizontal="center" wrapText="1"/>
    </xf>
    <xf numFmtId="0" fontId="3" fillId="0" borderId="0" xfId="0" applyFont="1" applyFill="1" applyBorder="1" applyAlignment="1" applyProtection="1">
      <alignment horizontal="center" vertical="center"/>
      <protection hidden="1"/>
    </xf>
    <xf numFmtId="0" fontId="8" fillId="3" borderId="0" xfId="0" applyFont="1" applyFill="1" applyBorder="1" applyProtection="1">
      <protection hidden="1"/>
    </xf>
    <xf numFmtId="0" fontId="8" fillId="3" borderId="0" xfId="0" applyFont="1" applyFill="1" applyProtection="1">
      <protection hidden="1"/>
    </xf>
    <xf numFmtId="0" fontId="0" fillId="0" borderId="2" xfId="0" applyBorder="1" applyProtection="1">
      <protection hidden="1"/>
    </xf>
    <xf numFmtId="0" fontId="2" fillId="0" borderId="2" xfId="0" applyFont="1" applyFill="1" applyBorder="1" applyAlignment="1" applyProtection="1">
      <protection hidden="1"/>
    </xf>
    <xf numFmtId="0" fontId="3" fillId="0" borderId="2" xfId="0" applyFont="1" applyFill="1" applyBorder="1" applyProtection="1">
      <protection hidden="1"/>
    </xf>
    <xf numFmtId="0" fontId="0" fillId="0" borderId="0" xfId="0" applyProtection="1">
      <protection hidden="1"/>
    </xf>
    <xf numFmtId="0" fontId="3" fillId="0" borderId="0" xfId="0" applyFont="1" applyProtection="1">
      <protection hidden="1"/>
    </xf>
    <xf numFmtId="0" fontId="3" fillId="0" borderId="0" xfId="0" applyFont="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4" fillId="0" borderId="0" xfId="0" applyFont="1" applyAlignment="1" applyProtection="1">
      <alignment horizontal="right"/>
      <protection hidden="1"/>
    </xf>
    <xf numFmtId="0" fontId="3" fillId="0" borderId="0" xfId="0" applyFont="1" applyAlignment="1" applyProtection="1">
      <alignment horizontal="left" vertical="center"/>
      <protection hidden="1"/>
    </xf>
    <xf numFmtId="0" fontId="0" fillId="0" borderId="2" xfId="0" applyBorder="1"/>
    <xf numFmtId="0" fontId="0" fillId="0" borderId="2" xfId="0" applyFont="1" applyFill="1" applyBorder="1"/>
    <xf numFmtId="0" fontId="0" fillId="0" borderId="2" xfId="0" applyFill="1" applyBorder="1"/>
    <xf numFmtId="0" fontId="3" fillId="0" borderId="2" xfId="0" applyFont="1" applyBorder="1"/>
    <xf numFmtId="0" fontId="6" fillId="0" borderId="2" xfId="0" applyFont="1" applyFill="1" applyBorder="1" applyProtection="1">
      <protection hidden="1"/>
    </xf>
    <xf numFmtId="0" fontId="3" fillId="0" borderId="2" xfId="0" applyFont="1" applyBorder="1" applyProtection="1">
      <protection hidden="1"/>
    </xf>
    <xf numFmtId="0" fontId="12" fillId="0" borderId="2" xfId="2" applyFill="1" applyBorder="1" applyProtection="1">
      <protection hidden="1"/>
    </xf>
    <xf numFmtId="0" fontId="4" fillId="0" borderId="2" xfId="0" applyFont="1" applyBorder="1" applyAlignment="1" applyProtection="1">
      <alignment horizontal="center" vertical="center" wrapText="1"/>
      <protection hidden="1"/>
    </xf>
    <xf numFmtId="0" fontId="3" fillId="0" borderId="2" xfId="0" applyFont="1" applyBorder="1" applyAlignment="1" applyProtection="1">
      <alignment horizontal="center" vertical="center"/>
      <protection hidden="1"/>
    </xf>
    <xf numFmtId="0" fontId="4" fillId="0" borderId="2" xfId="0" applyFont="1" applyFill="1" applyBorder="1" applyAlignment="1" applyProtection="1">
      <alignment horizontal="center" vertical="center" wrapText="1"/>
      <protection hidden="1"/>
    </xf>
    <xf numFmtId="0" fontId="3" fillId="0" borderId="2" xfId="0" applyFont="1" applyFill="1" applyBorder="1" applyAlignment="1" applyProtection="1">
      <alignment horizontal="center" vertical="center"/>
      <protection hidden="1"/>
    </xf>
    <xf numFmtId="0" fontId="3" fillId="0" borderId="2" xfId="0" quotePrefix="1" applyFont="1" applyFill="1" applyBorder="1" applyAlignment="1" applyProtection="1">
      <alignment horizontal="left" vertical="center"/>
      <protection hidden="1"/>
    </xf>
    <xf numFmtId="0" fontId="3" fillId="0" borderId="22" xfId="0" applyFont="1" applyFill="1" applyBorder="1" applyAlignment="1" applyProtection="1">
      <alignment horizontal="center" vertical="center"/>
      <protection hidden="1"/>
    </xf>
    <xf numFmtId="0" fontId="0" fillId="0" borderId="22" xfId="0" applyBorder="1"/>
    <xf numFmtId="0" fontId="8" fillId="3" borderId="2" xfId="0" applyFont="1" applyFill="1" applyBorder="1" applyProtection="1">
      <protection hidden="1"/>
    </xf>
    <xf numFmtId="0" fontId="3" fillId="4" borderId="0" xfId="0" applyFont="1" applyFill="1" applyBorder="1" applyProtection="1"/>
    <xf numFmtId="0" fontId="14" fillId="4" borderId="0" xfId="0" applyFont="1" applyFill="1" applyBorder="1" applyProtection="1"/>
    <xf numFmtId="0" fontId="13" fillId="4" borderId="0" xfId="0" applyFont="1" applyFill="1" applyBorder="1" applyProtection="1"/>
    <xf numFmtId="0" fontId="13" fillId="4" borderId="0" xfId="0" applyFont="1" applyFill="1" applyBorder="1" applyAlignment="1" applyProtection="1">
      <alignment horizontal="center"/>
    </xf>
    <xf numFmtId="0" fontId="3" fillId="4" borderId="0" xfId="0" applyFont="1" applyFill="1" applyProtection="1"/>
    <xf numFmtId="0" fontId="13" fillId="4" borderId="0" xfId="0" applyFont="1" applyFill="1" applyAlignment="1" applyProtection="1">
      <alignment horizontal="center"/>
    </xf>
    <xf numFmtId="0" fontId="15" fillId="0" borderId="1" xfId="0" applyFont="1" applyBorder="1" applyAlignment="1" applyProtection="1">
      <alignment horizontal="left" vertical="center" wrapText="1"/>
    </xf>
    <xf numFmtId="0" fontId="15" fillId="0" borderId="0" xfId="0" applyFont="1" applyBorder="1" applyAlignment="1" applyProtection="1">
      <alignment horizontal="left" vertical="center" wrapText="1"/>
    </xf>
    <xf numFmtId="0" fontId="15" fillId="0" borderId="19" xfId="0" applyFont="1" applyBorder="1" applyAlignment="1" applyProtection="1">
      <alignment horizontal="left" vertical="center" wrapText="1"/>
    </xf>
    <xf numFmtId="0" fontId="15" fillId="0" borderId="1" xfId="0" applyFont="1" applyBorder="1" applyAlignment="1" applyProtection="1">
      <alignment wrapText="1"/>
    </xf>
    <xf numFmtId="0" fontId="15" fillId="0" borderId="19" xfId="0" applyFont="1" applyBorder="1" applyAlignment="1" applyProtection="1">
      <alignment wrapText="1"/>
    </xf>
    <xf numFmtId="0" fontId="15" fillId="0" borderId="31" xfId="0" applyFont="1" applyBorder="1" applyAlignment="1" applyProtection="1">
      <alignment wrapText="1"/>
    </xf>
    <xf numFmtId="0" fontId="15" fillId="0" borderId="25" xfId="0" applyFont="1" applyBorder="1" applyAlignment="1" applyProtection="1">
      <alignment horizontal="center" wrapText="1"/>
    </xf>
    <xf numFmtId="0" fontId="15" fillId="0" borderId="32" xfId="0" applyFont="1" applyBorder="1" applyAlignment="1" applyProtection="1">
      <alignment horizontal="center" wrapText="1"/>
    </xf>
    <xf numFmtId="0" fontId="13" fillId="4" borderId="0" xfId="0" applyFont="1" applyFill="1" applyAlignment="1" applyProtection="1">
      <alignment wrapText="1"/>
    </xf>
    <xf numFmtId="0" fontId="3" fillId="0" borderId="0" xfId="0" applyFont="1" applyBorder="1" applyProtection="1"/>
    <xf numFmtId="0" fontId="16" fillId="0" borderId="1" xfId="2" applyFont="1" applyBorder="1" applyAlignment="1" applyProtection="1">
      <alignment horizontal="left" vertical="center" wrapText="1"/>
    </xf>
    <xf numFmtId="0" fontId="16" fillId="0" borderId="0" xfId="2" applyFont="1" applyBorder="1" applyAlignment="1" applyProtection="1">
      <alignment horizontal="left" vertical="center" wrapText="1"/>
    </xf>
    <xf numFmtId="0" fontId="16" fillId="0" borderId="19" xfId="2" applyFont="1" applyBorder="1" applyAlignment="1" applyProtection="1">
      <alignment horizontal="left" vertical="center" wrapText="1"/>
    </xf>
    <xf numFmtId="0" fontId="16" fillId="0" borderId="30" xfId="2" applyFont="1" applyBorder="1" applyAlignment="1" applyProtection="1">
      <alignment horizontal="center" vertical="center" wrapText="1"/>
    </xf>
    <xf numFmtId="0" fontId="13" fillId="0" borderId="23" xfId="0" applyFont="1" applyBorder="1" applyAlignment="1" applyProtection="1">
      <alignment horizontal="center" vertical="center" wrapText="1"/>
      <protection locked="0"/>
    </xf>
    <xf numFmtId="14" fontId="13" fillId="0" borderId="23" xfId="0" applyNumberFormat="1" applyFont="1" applyBorder="1" applyAlignment="1" applyProtection="1">
      <alignment horizontal="center" vertical="center" wrapText="1"/>
      <protection locked="0"/>
    </xf>
    <xf numFmtId="0" fontId="13" fillId="0" borderId="23" xfId="0" applyFont="1" applyBorder="1" applyAlignment="1" applyProtection="1">
      <protection locked="0"/>
    </xf>
    <xf numFmtId="0" fontId="2" fillId="0" borderId="19" xfId="0" applyFont="1" applyBorder="1" applyProtection="1">
      <protection hidden="1"/>
    </xf>
    <xf numFmtId="0" fontId="10" fillId="0" borderId="5" xfId="0" applyFont="1" applyBorder="1" applyProtection="1"/>
    <xf numFmtId="0" fontId="8" fillId="3" borderId="0" xfId="0" applyFont="1" applyFill="1" applyBorder="1" applyProtection="1"/>
    <xf numFmtId="0" fontId="13" fillId="4" borderId="0" xfId="0" applyFont="1" applyFill="1" applyBorder="1" applyAlignment="1" applyProtection="1">
      <protection locked="0"/>
    </xf>
    <xf numFmtId="2" fontId="3" fillId="2" borderId="7" xfId="0" applyNumberFormat="1" applyFont="1" applyFill="1" applyBorder="1" applyAlignment="1" applyProtection="1">
      <alignment horizontal="right" vertical="center"/>
      <protection locked="0"/>
    </xf>
    <xf numFmtId="2" fontId="3" fillId="2" borderId="9" xfId="0" applyNumberFormat="1" applyFont="1" applyFill="1" applyBorder="1" applyAlignment="1" applyProtection="1">
      <alignment horizontal="right" vertical="center"/>
      <protection locked="0"/>
    </xf>
    <xf numFmtId="0" fontId="4" fillId="4" borderId="7" xfId="0" applyFont="1" applyFill="1" applyBorder="1" applyAlignment="1" applyProtection="1">
      <alignment horizontal="center"/>
    </xf>
    <xf numFmtId="0" fontId="4" fillId="4" borderId="6" xfId="0" applyFont="1" applyFill="1" applyBorder="1" applyAlignment="1" applyProtection="1">
      <alignment horizontal="center"/>
    </xf>
    <xf numFmtId="0" fontId="4" fillId="4" borderId="6" xfId="0" applyFont="1" applyFill="1" applyBorder="1" applyAlignment="1" applyProtection="1">
      <alignment horizontal="center" vertical="center"/>
    </xf>
    <xf numFmtId="0" fontId="4" fillId="4" borderId="8" xfId="0" applyFont="1" applyFill="1" applyBorder="1" applyAlignment="1" applyProtection="1">
      <alignment horizontal="center" vertical="center"/>
    </xf>
    <xf numFmtId="0" fontId="4" fillId="4" borderId="11" xfId="0" applyFont="1" applyFill="1" applyBorder="1" applyAlignment="1" applyProtection="1">
      <alignment horizontal="center" vertical="center" wrapText="1"/>
    </xf>
    <xf numFmtId="0" fontId="4" fillId="4" borderId="13" xfId="0" applyFont="1" applyFill="1" applyBorder="1" applyAlignment="1" applyProtection="1">
      <alignment horizontal="center" vertical="center" wrapText="1"/>
    </xf>
    <xf numFmtId="0" fontId="4" fillId="4" borderId="16" xfId="0" applyFont="1" applyFill="1" applyBorder="1" applyAlignment="1" applyProtection="1">
      <alignment horizontal="center" vertical="center" wrapText="1"/>
    </xf>
    <xf numFmtId="0" fontId="4" fillId="4" borderId="10" xfId="0" applyFont="1" applyFill="1" applyBorder="1" applyAlignment="1" applyProtection="1">
      <alignment horizontal="center" vertical="center" wrapText="1"/>
    </xf>
    <xf numFmtId="1" fontId="11" fillId="4" borderId="12" xfId="0" applyNumberFormat="1" applyFont="1" applyFill="1" applyBorder="1" applyAlignment="1" applyProtection="1">
      <alignment horizontal="center" vertical="center"/>
    </xf>
    <xf numFmtId="0" fontId="13" fillId="4" borderId="6" xfId="0" applyFont="1" applyFill="1" applyBorder="1" applyAlignment="1" applyProtection="1">
      <alignment horizontal="left" vertical="center" wrapText="1"/>
    </xf>
    <xf numFmtId="2" fontId="3" fillId="4" borderId="17" xfId="0" applyNumberFormat="1" applyFont="1" applyFill="1" applyBorder="1" applyAlignment="1" applyProtection="1">
      <alignment horizontal="right" vertical="center"/>
    </xf>
    <xf numFmtId="0" fontId="11" fillId="4" borderId="14" xfId="0" applyFont="1" applyFill="1" applyBorder="1" applyAlignment="1" applyProtection="1">
      <alignment horizontal="center" vertical="center"/>
    </xf>
    <xf numFmtId="0" fontId="13" fillId="4" borderId="8" xfId="0" applyFont="1" applyFill="1" applyBorder="1" applyAlignment="1" applyProtection="1">
      <alignment horizontal="left" vertical="center" wrapText="1"/>
    </xf>
    <xf numFmtId="0" fontId="3" fillId="4" borderId="1" xfId="0" applyFont="1" applyFill="1" applyBorder="1" applyAlignment="1" applyProtection="1">
      <alignment horizontal="center" vertical="center"/>
    </xf>
    <xf numFmtId="0" fontId="0" fillId="4" borderId="1" xfId="0" applyFill="1" applyBorder="1" applyProtection="1"/>
    <xf numFmtId="0" fontId="13" fillId="4" borderId="15" xfId="0" applyFont="1" applyFill="1" applyBorder="1" applyAlignment="1" applyProtection="1">
      <alignment horizontal="left" vertical="center" wrapText="1"/>
    </xf>
    <xf numFmtId="0" fontId="0" fillId="4" borderId="0" xfId="0" applyFill="1" applyBorder="1" applyProtection="1"/>
    <xf numFmtId="0" fontId="3" fillId="4" borderId="0" xfId="0" applyFont="1" applyFill="1" applyBorder="1" applyAlignment="1" applyProtection="1">
      <alignment horizontal="left" vertical="center" wrapText="1"/>
    </xf>
    <xf numFmtId="0" fontId="3" fillId="4" borderId="0" xfId="0" applyFont="1" applyFill="1" applyBorder="1" applyAlignment="1" applyProtection="1">
      <alignment horizontal="center" vertical="center" wrapText="1"/>
    </xf>
    <xf numFmtId="0" fontId="4" fillId="4" borderId="0" xfId="0" applyNumberFormat="1" applyFont="1" applyFill="1" applyBorder="1" applyAlignment="1" applyProtection="1">
      <alignment horizontal="center"/>
    </xf>
    <xf numFmtId="0" fontId="3" fillId="4" borderId="0" xfId="0" applyFont="1" applyFill="1" applyBorder="1" applyAlignment="1" applyProtection="1">
      <alignment horizontal="center" vertical="center"/>
    </xf>
    <xf numFmtId="0" fontId="17" fillId="0" borderId="34" xfId="0" applyFont="1" applyBorder="1" applyProtection="1">
      <protection hidden="1"/>
    </xf>
    <xf numFmtId="0" fontId="18" fillId="0" borderId="0" xfId="0" applyFont="1" applyBorder="1" applyProtection="1">
      <protection hidden="1"/>
    </xf>
    <xf numFmtId="0" fontId="17" fillId="0" borderId="35" xfId="0" applyFont="1" applyBorder="1" applyProtection="1">
      <protection hidden="1"/>
    </xf>
    <xf numFmtId="0" fontId="2" fillId="0" borderId="0" xfId="0" applyFont="1" applyBorder="1" applyProtection="1">
      <protection hidden="1"/>
    </xf>
    <xf numFmtId="0" fontId="3" fillId="0" borderId="35" xfId="0" applyFont="1" applyBorder="1" applyProtection="1">
      <protection hidden="1"/>
    </xf>
    <xf numFmtId="0" fontId="3" fillId="0" borderId="37" xfId="0" applyFont="1" applyBorder="1" applyProtection="1">
      <protection hidden="1"/>
    </xf>
    <xf numFmtId="0" fontId="3" fillId="0" borderId="39" xfId="0" applyFont="1" applyFill="1" applyBorder="1" applyProtection="1">
      <protection hidden="1"/>
    </xf>
    <xf numFmtId="0" fontId="3" fillId="0" borderId="38" xfId="0" applyFont="1" applyFill="1" applyBorder="1" applyProtection="1">
      <protection hidden="1"/>
    </xf>
    <xf numFmtId="0" fontId="7" fillId="5" borderId="48" xfId="0" applyFont="1" applyFill="1" applyBorder="1" applyAlignment="1" applyProtection="1">
      <alignment horizontal="left"/>
      <protection hidden="1"/>
    </xf>
    <xf numFmtId="0" fontId="2" fillId="5" borderId="49" xfId="0" applyFont="1" applyFill="1" applyBorder="1" applyAlignment="1" applyProtection="1">
      <protection hidden="1"/>
    </xf>
    <xf numFmtId="0" fontId="17" fillId="0" borderId="51" xfId="0" applyFont="1" applyBorder="1" applyAlignment="1" applyProtection="1">
      <alignment horizontal="left"/>
      <protection hidden="1"/>
    </xf>
    <xf numFmtId="0" fontId="18" fillId="0" borderId="52" xfId="0" applyFont="1" applyBorder="1" applyProtection="1">
      <protection hidden="1"/>
    </xf>
    <xf numFmtId="0" fontId="17" fillId="0" borderId="53" xfId="0" applyFont="1" applyBorder="1" applyProtection="1">
      <protection hidden="1"/>
    </xf>
    <xf numFmtId="0" fontId="21" fillId="0" borderId="38" xfId="0" applyFont="1" applyFill="1" applyBorder="1" applyAlignment="1" applyProtection="1">
      <alignment horizontal="left"/>
      <protection hidden="1"/>
    </xf>
    <xf numFmtId="0" fontId="18" fillId="3" borderId="57" xfId="0" applyFont="1" applyFill="1" applyBorder="1" applyAlignment="1" applyProtection="1">
      <alignment horizontal="center" wrapText="1"/>
      <protection hidden="1"/>
    </xf>
    <xf numFmtId="0" fontId="14" fillId="4" borderId="0" xfId="0" applyFont="1" applyFill="1" applyBorder="1" applyAlignment="1" applyProtection="1">
      <alignment horizontal="center"/>
    </xf>
    <xf numFmtId="164" fontId="2" fillId="5" borderId="33" xfId="0" applyNumberFormat="1" applyFont="1" applyFill="1" applyBorder="1" applyProtection="1">
      <protection hidden="1"/>
    </xf>
    <xf numFmtId="0" fontId="3" fillId="5" borderId="33" xfId="0" applyFont="1" applyFill="1" applyBorder="1" applyProtection="1"/>
    <xf numFmtId="0" fontId="21" fillId="4" borderId="51" xfId="0" applyFont="1" applyFill="1" applyBorder="1" applyProtection="1">
      <protection hidden="1"/>
    </xf>
    <xf numFmtId="0" fontId="23" fillId="4" borderId="52" xfId="0" applyFont="1" applyFill="1" applyBorder="1" applyProtection="1"/>
    <xf numFmtId="0" fontId="23" fillId="4" borderId="53" xfId="0" applyFont="1" applyFill="1" applyBorder="1" applyProtection="1"/>
    <xf numFmtId="0" fontId="6" fillId="4" borderId="34" xfId="0" applyFont="1" applyFill="1" applyBorder="1" applyProtection="1">
      <protection hidden="1"/>
    </xf>
    <xf numFmtId="0" fontId="3" fillId="4" borderId="35" xfId="0" applyFont="1" applyFill="1" applyBorder="1" applyProtection="1"/>
    <xf numFmtId="0" fontId="3" fillId="4" borderId="34" xfId="0" applyFont="1" applyFill="1" applyBorder="1" applyProtection="1"/>
    <xf numFmtId="0" fontId="13" fillId="5" borderId="33" xfId="0" applyFont="1" applyFill="1" applyBorder="1" applyProtection="1"/>
    <xf numFmtId="0" fontId="12" fillId="4" borderId="62" xfId="2" applyFill="1" applyBorder="1" applyProtection="1">
      <protection hidden="1"/>
    </xf>
    <xf numFmtId="0" fontId="3" fillId="0" borderId="52" xfId="0" applyFont="1" applyBorder="1" applyProtection="1"/>
    <xf numFmtId="0" fontId="3" fillId="0" borderId="53" xfId="0" applyFont="1" applyBorder="1" applyProtection="1"/>
    <xf numFmtId="0" fontId="12" fillId="4" borderId="61" xfId="2" applyFill="1" applyBorder="1" applyProtection="1">
      <protection hidden="1"/>
    </xf>
    <xf numFmtId="0" fontId="3" fillId="0" borderId="35" xfId="0" applyFont="1" applyBorder="1" applyProtection="1"/>
    <xf numFmtId="0" fontId="12" fillId="4" borderId="63" xfId="2" applyFill="1" applyBorder="1" applyProtection="1">
      <protection hidden="1"/>
    </xf>
    <xf numFmtId="0" fontId="3" fillId="0" borderId="64" xfId="0" applyFont="1" applyBorder="1" applyProtection="1"/>
    <xf numFmtId="0" fontId="3" fillId="0" borderId="65" xfId="0" applyFont="1" applyBorder="1" applyProtection="1"/>
    <xf numFmtId="164" fontId="2" fillId="5" borderId="68" xfId="0" applyNumberFormat="1" applyFont="1" applyFill="1" applyBorder="1" applyProtection="1">
      <protection hidden="1"/>
    </xf>
    <xf numFmtId="164" fontId="2" fillId="5" borderId="68" xfId="0" applyNumberFormat="1" applyFont="1" applyFill="1" applyBorder="1" applyProtection="1"/>
    <xf numFmtId="0" fontId="5" fillId="5" borderId="69" xfId="0" applyFont="1" applyFill="1" applyBorder="1" applyAlignment="1" applyProtection="1">
      <alignment horizontal="center" vertical="center"/>
    </xf>
    <xf numFmtId="0" fontId="5" fillId="5" borderId="69" xfId="0" applyFont="1" applyFill="1" applyBorder="1" applyAlignment="1" applyProtection="1">
      <alignment horizontal="left" vertical="center" wrapText="1"/>
    </xf>
    <xf numFmtId="0" fontId="0" fillId="5" borderId="69" xfId="0" applyFill="1" applyBorder="1" applyProtection="1"/>
    <xf numFmtId="0" fontId="0" fillId="5" borderId="70" xfId="0" applyFill="1" applyBorder="1" applyProtection="1"/>
    <xf numFmtId="0" fontId="21" fillId="4" borderId="51" xfId="0" applyFont="1" applyFill="1" applyBorder="1" applyProtection="1"/>
    <xf numFmtId="0" fontId="0" fillId="4" borderId="34" xfId="0" applyFill="1" applyBorder="1" applyProtection="1"/>
    <xf numFmtId="0" fontId="3" fillId="4" borderId="35" xfId="0" applyFont="1" applyFill="1" applyBorder="1" applyAlignment="1" applyProtection="1">
      <alignment horizontal="center" vertical="center"/>
    </xf>
    <xf numFmtId="0" fontId="3" fillId="4" borderId="34" xfId="0" applyFont="1" applyFill="1" applyBorder="1" applyAlignment="1" applyProtection="1">
      <alignment horizontal="left" vertical="center" wrapText="1"/>
    </xf>
    <xf numFmtId="0" fontId="3" fillId="4" borderId="63" xfId="0" applyFont="1" applyFill="1" applyBorder="1" applyAlignment="1" applyProtection="1">
      <alignment horizontal="center" vertical="center"/>
    </xf>
    <xf numFmtId="0" fontId="3" fillId="4" borderId="52" xfId="0" applyFont="1" applyFill="1" applyBorder="1" applyAlignment="1" applyProtection="1">
      <alignment horizontal="left" vertical="center" wrapText="1"/>
    </xf>
    <xf numFmtId="0" fontId="3" fillId="4" borderId="52" xfId="0" applyFont="1" applyFill="1" applyBorder="1" applyAlignment="1" applyProtection="1">
      <alignment horizontal="center" vertical="center"/>
    </xf>
    <xf numFmtId="0" fontId="3" fillId="4" borderId="53" xfId="0" applyFont="1" applyFill="1" applyBorder="1" applyAlignment="1" applyProtection="1">
      <alignment horizontal="center" vertical="center"/>
    </xf>
    <xf numFmtId="0" fontId="4" fillId="4" borderId="43" xfId="0" applyFont="1" applyFill="1" applyBorder="1" applyAlignment="1" applyProtection="1">
      <alignment horizontal="center"/>
    </xf>
    <xf numFmtId="0" fontId="4" fillId="4" borderId="67" xfId="0" applyFont="1" applyFill="1" applyBorder="1" applyAlignment="1" applyProtection="1">
      <alignment horizontal="center"/>
    </xf>
    <xf numFmtId="0" fontId="4" fillId="4" borderId="43" xfId="0" applyFont="1" applyFill="1" applyBorder="1" applyAlignment="1" applyProtection="1">
      <alignment horizontal="center" vertical="center"/>
    </xf>
    <xf numFmtId="2" fontId="3" fillId="2" borderId="67" xfId="0" applyNumberFormat="1" applyFont="1" applyFill="1" applyBorder="1" applyAlignment="1" applyProtection="1">
      <alignment horizontal="right" vertical="center"/>
      <protection locked="0"/>
    </xf>
    <xf numFmtId="0" fontId="4" fillId="4" borderId="73" xfId="0" applyFont="1" applyFill="1" applyBorder="1" applyAlignment="1" applyProtection="1">
      <alignment horizontal="center" vertical="center"/>
    </xf>
    <xf numFmtId="2" fontId="3" fillId="2" borderId="74" xfId="0" applyNumberFormat="1" applyFont="1" applyFill="1" applyBorder="1" applyAlignment="1" applyProtection="1">
      <alignment horizontal="right" vertical="center"/>
      <protection locked="0"/>
    </xf>
    <xf numFmtId="0" fontId="4" fillId="4" borderId="75" xfId="0" applyFont="1" applyFill="1" applyBorder="1" applyAlignment="1" applyProtection="1">
      <alignment horizontal="center" vertical="center" wrapText="1"/>
    </xf>
    <xf numFmtId="0" fontId="4" fillId="4" borderId="76" xfId="0" applyFont="1" applyFill="1" applyBorder="1" applyAlignment="1" applyProtection="1">
      <alignment horizontal="center" vertical="center" wrapText="1"/>
    </xf>
    <xf numFmtId="0" fontId="13" fillId="4" borderId="77" xfId="0" applyFont="1" applyFill="1" applyBorder="1" applyAlignment="1" applyProtection="1">
      <alignment horizontal="left" vertical="center" wrapText="1"/>
    </xf>
    <xf numFmtId="0" fontId="3" fillId="4" borderId="44" xfId="0" applyFont="1" applyFill="1" applyBorder="1" applyAlignment="1" applyProtection="1">
      <alignment horizontal="right" vertical="center"/>
    </xf>
    <xf numFmtId="0" fontId="3" fillId="4" borderId="78" xfId="0" applyFont="1" applyFill="1" applyBorder="1" applyAlignment="1" applyProtection="1">
      <alignment horizontal="left" vertical="center" wrapText="1"/>
    </xf>
    <xf numFmtId="0" fontId="3" fillId="4" borderId="42" xfId="0" applyFont="1" applyFill="1" applyBorder="1" applyAlignment="1" applyProtection="1">
      <alignment horizontal="left" vertical="center" wrapText="1"/>
    </xf>
    <xf numFmtId="0" fontId="3" fillId="4" borderId="67" xfId="0" applyFont="1" applyFill="1" applyBorder="1" applyAlignment="1" applyProtection="1">
      <alignment horizontal="right" vertical="center"/>
    </xf>
    <xf numFmtId="0" fontId="3" fillId="4" borderId="64" xfId="0" applyFont="1" applyFill="1" applyBorder="1" applyAlignment="1" applyProtection="1">
      <alignment horizontal="center" vertical="center"/>
    </xf>
    <xf numFmtId="0" fontId="13" fillId="4" borderId="79" xfId="0" applyFont="1" applyFill="1" applyBorder="1" applyAlignment="1" applyProtection="1">
      <alignment horizontal="left" vertical="center" wrapText="1"/>
    </xf>
    <xf numFmtId="0" fontId="11" fillId="4" borderId="80" xfId="0" applyFont="1" applyFill="1" applyBorder="1" applyAlignment="1" applyProtection="1">
      <alignment horizontal="center" vertical="center"/>
    </xf>
    <xf numFmtId="0" fontId="3" fillId="5" borderId="69" xfId="0" applyFont="1" applyFill="1" applyBorder="1" applyProtection="1"/>
    <xf numFmtId="0" fontId="3" fillId="5" borderId="70" xfId="0" applyFont="1" applyFill="1" applyBorder="1" applyProtection="1"/>
    <xf numFmtId="0" fontId="3" fillId="4" borderId="52" xfId="0" applyFont="1" applyFill="1" applyBorder="1"/>
    <xf numFmtId="0" fontId="3" fillId="4" borderId="53" xfId="0" applyFont="1" applyFill="1" applyBorder="1"/>
    <xf numFmtId="0" fontId="3" fillId="0" borderId="0" xfId="0" applyFont="1" applyAlignment="1">
      <alignment horizontal="center"/>
    </xf>
    <xf numFmtId="0" fontId="2" fillId="5" borderId="68" xfId="0" applyFont="1" applyFill="1" applyBorder="1"/>
    <xf numFmtId="0" fontId="10" fillId="5" borderId="69" xfId="0" applyFont="1" applyFill="1" applyBorder="1"/>
    <xf numFmtId="0" fontId="10" fillId="5" borderId="70" xfId="0" applyFont="1" applyFill="1" applyBorder="1"/>
    <xf numFmtId="0" fontId="3" fillId="4" borderId="0" xfId="0" applyFont="1" applyFill="1"/>
    <xf numFmtId="0" fontId="3" fillId="4" borderId="35" xfId="0" applyFont="1" applyFill="1" applyBorder="1"/>
    <xf numFmtId="0" fontId="2" fillId="5" borderId="69" xfId="0" applyFont="1" applyFill="1" applyBorder="1" applyAlignment="1">
      <alignment horizontal="center" vertical="center"/>
    </xf>
    <xf numFmtId="0" fontId="2" fillId="5" borderId="70" xfId="0" applyFont="1" applyFill="1" applyBorder="1" applyAlignment="1">
      <alignment horizontal="center" vertical="center"/>
    </xf>
    <xf numFmtId="0" fontId="2" fillId="5" borderId="33" xfId="0" applyFont="1" applyFill="1" applyBorder="1"/>
    <xf numFmtId="0" fontId="5" fillId="5" borderId="33" xfId="0" applyFont="1" applyFill="1" applyBorder="1"/>
    <xf numFmtId="0" fontId="3" fillId="4" borderId="83" xfId="0" applyFont="1" applyFill="1" applyBorder="1"/>
    <xf numFmtId="0" fontId="3" fillId="4" borderId="57" xfId="0" applyFont="1" applyFill="1" applyBorder="1" applyAlignment="1">
      <alignment horizontal="center" vertical="center"/>
    </xf>
    <xf numFmtId="0" fontId="3" fillId="4" borderId="84" xfId="0" applyFont="1" applyFill="1" applyBorder="1" applyAlignment="1">
      <alignment horizontal="center" vertical="center"/>
    </xf>
    <xf numFmtId="0" fontId="4" fillId="4" borderId="48" xfId="0" applyFont="1" applyFill="1" applyBorder="1"/>
    <xf numFmtId="0" fontId="3" fillId="4" borderId="81" xfId="0" applyFont="1" applyFill="1" applyBorder="1"/>
    <xf numFmtId="0" fontId="3" fillId="4" borderId="58" xfId="0" applyFont="1" applyFill="1" applyBorder="1" applyAlignment="1">
      <alignment horizontal="center" vertical="center"/>
    </xf>
    <xf numFmtId="0" fontId="3" fillId="4" borderId="82" xfId="0" applyFont="1" applyFill="1" applyBorder="1" applyAlignment="1">
      <alignment horizontal="center" vertical="center"/>
    </xf>
    <xf numFmtId="0" fontId="4" fillId="4" borderId="85" xfId="0" applyFont="1" applyFill="1" applyBorder="1" applyAlignment="1">
      <alignment wrapText="1"/>
    </xf>
    <xf numFmtId="0" fontId="3" fillId="4" borderId="0" xfId="0" applyFont="1" applyFill="1" applyAlignment="1">
      <alignment horizontal="center" wrapText="1"/>
    </xf>
    <xf numFmtId="0" fontId="3" fillId="4" borderId="35" xfId="0" applyFont="1" applyFill="1" applyBorder="1" applyAlignment="1">
      <alignment horizontal="center" wrapText="1"/>
    </xf>
    <xf numFmtId="0" fontId="4" fillId="4" borderId="85" xfId="0" applyFont="1" applyFill="1" applyBorder="1"/>
    <xf numFmtId="0" fontId="3" fillId="4" borderId="81" xfId="0" applyFont="1" applyFill="1" applyBorder="1" applyAlignment="1">
      <alignment horizontal="left"/>
    </xf>
    <xf numFmtId="0" fontId="4" fillId="4" borderId="85" xfId="0" applyFont="1" applyFill="1" applyBorder="1" applyAlignment="1">
      <alignment horizontal="right"/>
    </xf>
    <xf numFmtId="0" fontId="3" fillId="4" borderId="35" xfId="0" applyFont="1" applyFill="1" applyBorder="1" applyAlignment="1">
      <alignment wrapText="1"/>
    </xf>
    <xf numFmtId="0" fontId="3" fillId="4" borderId="81" xfId="0" applyFont="1" applyFill="1" applyBorder="1" applyAlignment="1">
      <alignment wrapText="1"/>
    </xf>
    <xf numFmtId="0" fontId="0" fillId="4" borderId="35" xfId="0" applyFill="1" applyBorder="1"/>
    <xf numFmtId="0" fontId="4" fillId="4" borderId="85" xfId="0" applyFont="1" applyFill="1" applyBorder="1" applyAlignment="1">
      <alignment horizontal="right" wrapText="1"/>
    </xf>
    <xf numFmtId="0" fontId="3" fillId="0" borderId="0" xfId="0" applyFont="1" applyAlignment="1">
      <alignment horizontal="center" vertical="center"/>
    </xf>
    <xf numFmtId="0" fontId="3" fillId="4" borderId="85" xfId="0" applyFont="1" applyFill="1" applyBorder="1"/>
    <xf numFmtId="0" fontId="26" fillId="5" borderId="86" xfId="2" applyFont="1" applyFill="1" applyBorder="1"/>
    <xf numFmtId="0" fontId="2" fillId="5" borderId="70" xfId="0" applyFont="1" applyFill="1" applyBorder="1"/>
    <xf numFmtId="0" fontId="3" fillId="4" borderId="87" xfId="0" applyFont="1" applyFill="1" applyBorder="1" applyAlignment="1">
      <alignment horizontal="left"/>
    </xf>
    <xf numFmtId="0" fontId="3" fillId="4" borderId="88" xfId="0" applyFont="1" applyFill="1" applyBorder="1" applyAlignment="1">
      <alignment horizontal="center" vertical="center"/>
    </xf>
    <xf numFmtId="0" fontId="3" fillId="4" borderId="89" xfId="0" applyFont="1" applyFill="1" applyBorder="1" applyAlignment="1">
      <alignment horizontal="center" vertical="center"/>
    </xf>
    <xf numFmtId="0" fontId="0" fillId="0" borderId="0" xfId="0" applyAlignment="1">
      <alignment wrapText="1"/>
    </xf>
    <xf numFmtId="0" fontId="3" fillId="0" borderId="0" xfId="0" applyFont="1" applyAlignment="1">
      <alignment horizontal="left"/>
    </xf>
    <xf numFmtId="0" fontId="3" fillId="0" borderId="0" xfId="0" applyFont="1" applyAlignment="1">
      <alignment wrapText="1"/>
    </xf>
    <xf numFmtId="0" fontId="3" fillId="4" borderId="0" xfId="0" applyFont="1" applyFill="1" applyAlignment="1">
      <alignment horizontal="center"/>
    </xf>
    <xf numFmtId="0" fontId="3" fillId="4" borderId="35" xfId="0" applyFont="1" applyFill="1" applyBorder="1" applyAlignment="1">
      <alignment horizontal="center"/>
    </xf>
    <xf numFmtId="0" fontId="2" fillId="5" borderId="91" xfId="0" applyFont="1" applyFill="1" applyBorder="1"/>
    <xf numFmtId="0" fontId="5" fillId="5" borderId="69" xfId="0" applyFont="1" applyFill="1" applyBorder="1"/>
    <xf numFmtId="0" fontId="3" fillId="5" borderId="70" xfId="0" applyFont="1" applyFill="1" applyBorder="1"/>
    <xf numFmtId="4" fontId="3" fillId="4" borderId="0" xfId="0" applyNumberFormat="1" applyFont="1" applyFill="1"/>
    <xf numFmtId="0" fontId="0" fillId="0" borderId="35" xfId="0" applyBorder="1"/>
    <xf numFmtId="164" fontId="4" fillId="0" borderId="92" xfId="0" applyNumberFormat="1" applyFont="1" applyBorder="1" applyAlignment="1" applyProtection="1">
      <alignment horizontal="left"/>
      <protection hidden="1"/>
    </xf>
    <xf numFmtId="164" fontId="4" fillId="0" borderId="93" xfId="0" applyNumberFormat="1" applyFont="1" applyBorder="1" applyAlignment="1" applyProtection="1">
      <alignment horizontal="left"/>
      <protection hidden="1"/>
    </xf>
    <xf numFmtId="0" fontId="0" fillId="0" borderId="0" xfId="0" applyAlignment="1">
      <alignment horizontal="left" wrapText="1"/>
    </xf>
    <xf numFmtId="44" fontId="3" fillId="4" borderId="81" xfId="1" applyNumberFormat="1" applyFont="1" applyFill="1" applyBorder="1" applyAlignment="1" applyProtection="1">
      <alignment vertical="center"/>
    </xf>
    <xf numFmtId="0" fontId="3" fillId="4" borderId="81" xfId="0" applyFont="1" applyFill="1" applyBorder="1" applyAlignment="1" applyProtection="1">
      <alignment vertical="center"/>
    </xf>
    <xf numFmtId="164" fontId="18" fillId="4" borderId="94" xfId="0" applyNumberFormat="1" applyFont="1" applyFill="1" applyBorder="1" applyAlignment="1" applyProtection="1">
      <alignment horizontal="center" wrapText="1"/>
      <protection hidden="1"/>
    </xf>
    <xf numFmtId="0" fontId="0" fillId="0" borderId="65" xfId="0" applyBorder="1"/>
    <xf numFmtId="0" fontId="0" fillId="4" borderId="52" xfId="0" applyFill="1" applyBorder="1"/>
    <xf numFmtId="0" fontId="0" fillId="4" borderId="53" xfId="0" applyFill="1" applyBorder="1"/>
    <xf numFmtId="0" fontId="0" fillId="4" borderId="0" xfId="0" applyFill="1" applyBorder="1"/>
    <xf numFmtId="0" fontId="3" fillId="4" borderId="81" xfId="0" applyFont="1" applyFill="1" applyBorder="1" applyAlignment="1" applyProtection="1">
      <alignment horizontal="center" vertical="center"/>
    </xf>
    <xf numFmtId="0" fontId="3" fillId="4" borderId="58" xfId="0" applyFont="1" applyFill="1" applyBorder="1" applyAlignment="1" applyProtection="1">
      <alignment horizontal="center" vertical="center" wrapText="1"/>
    </xf>
    <xf numFmtId="2" fontId="3" fillId="4" borderId="58" xfId="0" applyNumberFormat="1" applyFont="1" applyFill="1" applyBorder="1" applyAlignment="1" applyProtection="1">
      <alignment horizontal="right" vertical="center" wrapText="1"/>
    </xf>
    <xf numFmtId="0" fontId="0" fillId="4" borderId="82" xfId="0" applyFill="1" applyBorder="1"/>
    <xf numFmtId="0" fontId="3" fillId="4" borderId="81" xfId="0" applyFont="1" applyFill="1" applyBorder="1" applyAlignment="1" applyProtection="1">
      <alignment horizontal="center" vertical="center" wrapText="1"/>
    </xf>
    <xf numFmtId="0" fontId="0" fillId="4" borderId="81" xfId="0" applyFill="1" applyBorder="1" applyAlignment="1" applyProtection="1">
      <alignment horizontal="center" vertical="center"/>
    </xf>
    <xf numFmtId="2" fontId="3" fillId="4" borderId="58" xfId="0" quotePrefix="1" applyNumberFormat="1" applyFont="1" applyFill="1" applyBorder="1" applyAlignment="1" applyProtection="1">
      <alignment horizontal="right" vertical="center"/>
    </xf>
    <xf numFmtId="0" fontId="0" fillId="4" borderId="58" xfId="0" applyFill="1" applyBorder="1" applyProtection="1"/>
    <xf numFmtId="0" fontId="0" fillId="4" borderId="58" xfId="0" applyFill="1" applyBorder="1"/>
    <xf numFmtId="2" fontId="3" fillId="4" borderId="58" xfId="0" applyNumberFormat="1" applyFont="1" applyFill="1" applyBorder="1" applyAlignment="1" applyProtection="1">
      <alignment horizontal="right" vertical="center"/>
    </xf>
    <xf numFmtId="0" fontId="3" fillId="4" borderId="87" xfId="0" applyFont="1" applyFill="1" applyBorder="1" applyAlignment="1" applyProtection="1">
      <alignment horizontal="center" vertical="center"/>
    </xf>
    <xf numFmtId="0" fontId="3" fillId="4" borderId="88" xfId="0" applyFont="1" applyFill="1" applyBorder="1" applyAlignment="1" applyProtection="1">
      <alignment horizontal="center" vertical="center" wrapText="1"/>
    </xf>
    <xf numFmtId="2" fontId="3" fillId="4" borderId="88" xfId="0" applyNumberFormat="1" applyFont="1" applyFill="1" applyBorder="1" applyAlignment="1" applyProtection="1">
      <alignment horizontal="right" vertical="center"/>
    </xf>
    <xf numFmtId="0" fontId="0" fillId="4" borderId="88" xfId="0" applyFill="1" applyBorder="1" applyProtection="1"/>
    <xf numFmtId="0" fontId="0" fillId="4" borderId="88" xfId="0" applyFill="1" applyBorder="1"/>
    <xf numFmtId="0" fontId="0" fillId="4" borderId="89" xfId="0" applyFill="1" applyBorder="1"/>
    <xf numFmtId="0" fontId="3" fillId="4" borderId="71" xfId="0" applyFont="1" applyFill="1" applyBorder="1" applyAlignment="1" applyProtection="1">
      <alignment horizontal="center" vertical="center"/>
    </xf>
    <xf numFmtId="0" fontId="3" fillId="4" borderId="63" xfId="0" applyFont="1" applyFill="1" applyBorder="1" applyAlignment="1" applyProtection="1">
      <alignment horizontal="center"/>
    </xf>
    <xf numFmtId="0" fontId="17" fillId="4" borderId="18" xfId="0" applyFont="1" applyFill="1" applyBorder="1" applyAlignment="1" applyProtection="1">
      <alignment horizontal="center"/>
    </xf>
    <xf numFmtId="3" fontId="17" fillId="4" borderId="64" xfId="0" applyNumberFormat="1" applyFont="1" applyFill="1" applyBorder="1" applyAlignment="1" applyProtection="1">
      <alignment horizontal="center"/>
    </xf>
    <xf numFmtId="0" fontId="0" fillId="5" borderId="52" xfId="0" applyFill="1" applyBorder="1"/>
    <xf numFmtId="0" fontId="0" fillId="5" borderId="53" xfId="0" applyFill="1" applyBorder="1"/>
    <xf numFmtId="0" fontId="4" fillId="0" borderId="0" xfId="0" applyFont="1" applyAlignment="1">
      <alignment horizontal="right"/>
    </xf>
    <xf numFmtId="9" fontId="3" fillId="0" borderId="0" xfId="3" applyFont="1" applyAlignment="1">
      <alignment horizontal="center"/>
    </xf>
    <xf numFmtId="0" fontId="29" fillId="0" borderId="34" xfId="2" applyFont="1" applyBorder="1" applyProtection="1">
      <protection hidden="1"/>
    </xf>
    <xf numFmtId="0" fontId="29" fillId="0" borderId="36" xfId="2" applyFont="1" applyBorder="1" applyProtection="1">
      <protection hidden="1"/>
    </xf>
    <xf numFmtId="0" fontId="17" fillId="0" borderId="2" xfId="0" applyFont="1" applyFill="1" applyBorder="1" applyProtection="1">
      <protection hidden="1"/>
    </xf>
    <xf numFmtId="44" fontId="3" fillId="4" borderId="0" xfId="0" applyNumberFormat="1" applyFont="1" applyFill="1" applyBorder="1" applyAlignment="1" applyProtection="1">
      <alignment horizontal="right" vertical="center" wrapText="1"/>
    </xf>
    <xf numFmtId="0" fontId="3" fillId="0" borderId="0" xfId="0" applyFont="1" applyFill="1" applyBorder="1" applyAlignment="1" applyProtection="1">
      <alignment vertical="center"/>
    </xf>
    <xf numFmtId="0" fontId="3" fillId="6" borderId="33" xfId="0" applyFont="1" applyFill="1" applyBorder="1" applyAlignment="1">
      <alignment horizontal="left"/>
    </xf>
    <xf numFmtId="0" fontId="5" fillId="6" borderId="33" xfId="0" applyFont="1" applyFill="1" applyBorder="1" applyAlignment="1">
      <alignment horizontal="left"/>
    </xf>
    <xf numFmtId="0" fontId="3" fillId="4" borderId="33" xfId="0" applyFont="1" applyFill="1" applyBorder="1" applyAlignment="1">
      <alignment horizontal="left"/>
    </xf>
    <xf numFmtId="0" fontId="5" fillId="5" borderId="33" xfId="0" applyFont="1" applyFill="1" applyBorder="1" applyAlignment="1">
      <alignment horizontal="left"/>
    </xf>
    <xf numFmtId="0" fontId="2" fillId="7" borderId="33" xfId="0" applyFont="1" applyFill="1" applyBorder="1" applyAlignment="1">
      <alignment wrapText="1"/>
    </xf>
    <xf numFmtId="0" fontId="2" fillId="0" borderId="68" xfId="0" applyFont="1" applyFill="1" applyBorder="1"/>
    <xf numFmtId="0" fontId="3" fillId="0" borderId="0" xfId="0" applyFont="1" applyAlignment="1">
      <alignment horizontal="center" wrapText="1"/>
    </xf>
    <xf numFmtId="0" fontId="4" fillId="0" borderId="2" xfId="0" applyFont="1" applyBorder="1" applyProtection="1">
      <protection hidden="1"/>
    </xf>
    <xf numFmtId="44" fontId="3" fillId="4" borderId="100" xfId="1" applyNumberFormat="1" applyFont="1" applyFill="1" applyBorder="1" applyAlignment="1" applyProtection="1">
      <alignment horizontal="center" vertical="center" wrapText="1"/>
    </xf>
    <xf numFmtId="0" fontId="10" fillId="5" borderId="52" xfId="0" applyFont="1" applyFill="1" applyBorder="1"/>
    <xf numFmtId="0" fontId="10" fillId="5" borderId="53" xfId="0" applyFont="1" applyFill="1" applyBorder="1"/>
    <xf numFmtId="0" fontId="3" fillId="4" borderId="102" xfId="0" applyFont="1" applyFill="1" applyBorder="1" applyAlignment="1">
      <alignment horizontal="center" vertical="center" wrapText="1"/>
    </xf>
    <xf numFmtId="44" fontId="3" fillId="4" borderId="103" xfId="1" applyNumberFormat="1" applyFont="1" applyFill="1" applyBorder="1" applyAlignment="1" applyProtection="1">
      <alignment horizontal="center" vertical="center" wrapText="1"/>
    </xf>
    <xf numFmtId="44" fontId="3" fillId="4" borderId="105" xfId="1" applyNumberFormat="1" applyFont="1" applyFill="1" applyBorder="1" applyAlignment="1" applyProtection="1">
      <alignment horizontal="center" vertical="center" wrapText="1"/>
    </xf>
    <xf numFmtId="0" fontId="2" fillId="5" borderId="51" xfId="0" applyFont="1" applyFill="1" applyBorder="1" applyAlignment="1">
      <alignment horizontal="left"/>
    </xf>
    <xf numFmtId="0" fontId="0" fillId="8" borderId="104" xfId="0" applyFill="1" applyBorder="1" applyAlignment="1">
      <alignment horizontal="left" wrapText="1"/>
    </xf>
    <xf numFmtId="44" fontId="3" fillId="4" borderId="101" xfId="1" applyNumberFormat="1" applyFont="1" applyFill="1" applyBorder="1" applyAlignment="1" applyProtection="1">
      <alignment horizontal="center" vertical="center" wrapText="1"/>
    </xf>
    <xf numFmtId="0" fontId="0" fillId="8" borderId="100" xfId="0" applyFill="1" applyBorder="1"/>
    <xf numFmtId="0" fontId="0" fillId="8" borderId="105" xfId="0" applyFill="1" applyBorder="1"/>
    <xf numFmtId="2" fontId="13" fillId="0" borderId="23" xfId="0" applyNumberFormat="1" applyFont="1" applyBorder="1" applyAlignment="1" applyProtection="1">
      <alignment horizontal="center" vertical="center" wrapText="1"/>
      <protection locked="0"/>
    </xf>
    <xf numFmtId="2" fontId="5" fillId="5" borderId="50" xfId="0" applyNumberFormat="1" applyFont="1" applyFill="1" applyBorder="1" applyAlignment="1" applyProtection="1">
      <alignment horizontal="center"/>
      <protection hidden="1"/>
    </xf>
    <xf numFmtId="0" fontId="13" fillId="0" borderId="60" xfId="0" applyFont="1" applyBorder="1" applyAlignment="1" applyProtection="1"/>
    <xf numFmtId="0" fontId="13" fillId="0" borderId="23" xfId="0" applyFont="1" applyBorder="1" applyAlignment="1" applyProtection="1">
      <alignment horizontal="center"/>
      <protection locked="0"/>
    </xf>
    <xf numFmtId="14" fontId="13" fillId="0" borderId="23" xfId="0" applyNumberFormat="1" applyFont="1" applyBorder="1" applyAlignment="1" applyProtection="1">
      <alignment horizontal="center"/>
      <protection locked="0"/>
    </xf>
    <xf numFmtId="0" fontId="30" fillId="0" borderId="23" xfId="0" applyFont="1" applyBorder="1" applyAlignment="1">
      <alignment horizontal="center"/>
    </xf>
    <xf numFmtId="0" fontId="13" fillId="0" borderId="23" xfId="0" applyFont="1" applyBorder="1" applyAlignment="1" applyProtection="1">
      <alignment horizontal="center" wrapText="1"/>
      <protection locked="0"/>
    </xf>
    <xf numFmtId="0" fontId="28" fillId="4" borderId="35" xfId="0" applyFont="1" applyFill="1" applyBorder="1"/>
    <xf numFmtId="0" fontId="3" fillId="4" borderId="0" xfId="0" applyFont="1" applyFill="1" applyAlignment="1">
      <alignment wrapText="1"/>
    </xf>
    <xf numFmtId="0" fontId="3" fillId="2" borderId="0" xfId="0" quotePrefix="1" applyFont="1" applyFill="1"/>
    <xf numFmtId="0" fontId="3" fillId="2" borderId="0" xfId="0" applyFont="1" applyFill="1"/>
    <xf numFmtId="0" fontId="3" fillId="2" borderId="0" xfId="0" applyFont="1" applyFill="1" applyAlignment="1">
      <alignment wrapText="1"/>
    </xf>
    <xf numFmtId="0" fontId="3" fillId="2" borderId="106" xfId="0" applyFont="1" applyFill="1" applyBorder="1" applyAlignment="1" applyProtection="1">
      <alignment horizontal="center" vertical="center" wrapText="1"/>
      <protection locked="0" hidden="1"/>
    </xf>
    <xf numFmtId="4" fontId="17" fillId="4" borderId="0" xfId="0" applyNumberFormat="1" applyFont="1" applyFill="1"/>
    <xf numFmtId="0" fontId="4" fillId="0" borderId="107" xfId="0" applyFont="1" applyBorder="1" applyAlignment="1" applyProtection="1">
      <alignment horizontal="center" vertical="center"/>
      <protection hidden="1"/>
    </xf>
    <xf numFmtId="0" fontId="3" fillId="0" borderId="59" xfId="0" applyFont="1" applyBorder="1" applyAlignment="1" applyProtection="1">
      <alignment horizontal="left" wrapText="1"/>
      <protection hidden="1"/>
    </xf>
    <xf numFmtId="0" fontId="4" fillId="0" borderId="59" xfId="0" applyFont="1" applyBorder="1" applyAlignment="1" applyProtection="1">
      <alignment horizontal="left" vertical="center"/>
      <protection hidden="1"/>
    </xf>
    <xf numFmtId="0" fontId="3" fillId="0" borderId="59" xfId="0" applyFont="1" applyBorder="1" applyAlignment="1" applyProtection="1">
      <alignment horizontal="left" vertical="center"/>
      <protection hidden="1"/>
    </xf>
    <xf numFmtId="0" fontId="4" fillId="0" borderId="81" xfId="0" applyFont="1" applyBorder="1" applyAlignment="1" applyProtection="1">
      <alignment horizontal="center" vertical="center"/>
      <protection hidden="1"/>
    </xf>
    <xf numFmtId="0" fontId="4" fillId="0" borderId="58" xfId="0" applyFont="1" applyBorder="1" applyAlignment="1" applyProtection="1">
      <alignment horizontal="left" vertical="center" wrapText="1"/>
      <protection hidden="1"/>
    </xf>
    <xf numFmtId="0" fontId="21" fillId="0" borderId="110" xfId="0" applyFont="1" applyBorder="1" applyProtection="1">
      <protection hidden="1"/>
    </xf>
    <xf numFmtId="0" fontId="3" fillId="0" borderId="111" xfId="0" applyFont="1" applyBorder="1" applyProtection="1">
      <protection hidden="1"/>
    </xf>
    <xf numFmtId="0" fontId="3" fillId="0" borderId="112" xfId="0" applyFont="1" applyBorder="1" applyProtection="1">
      <protection hidden="1"/>
    </xf>
    <xf numFmtId="0" fontId="18" fillId="3" borderId="83" xfId="0" applyFont="1" applyFill="1" applyBorder="1" applyAlignment="1" applyProtection="1">
      <alignment horizontal="center" wrapText="1"/>
      <protection hidden="1"/>
    </xf>
    <xf numFmtId="0" fontId="18" fillId="3" borderId="84" xfId="0" applyFont="1" applyFill="1" applyBorder="1" applyAlignment="1" applyProtection="1">
      <alignment horizontal="center" wrapText="1"/>
      <protection hidden="1"/>
    </xf>
    <xf numFmtId="0" fontId="13" fillId="4" borderId="0" xfId="0" applyFont="1" applyFill="1" applyBorder="1" applyAlignment="1" applyProtection="1">
      <alignment horizontal="center" vertical="center"/>
    </xf>
    <xf numFmtId="0" fontId="13" fillId="4" borderId="0" xfId="0" applyFont="1" applyFill="1" applyBorder="1" applyAlignment="1" applyProtection="1">
      <alignment horizontal="center" vertical="center" wrapText="1"/>
    </xf>
    <xf numFmtId="2" fontId="13" fillId="0" borderId="23" xfId="0" quotePrefix="1" applyNumberFormat="1" applyFont="1" applyBorder="1" applyAlignment="1" applyProtection="1">
      <alignment horizontal="center" vertical="center" wrapText="1"/>
      <protection locked="0"/>
    </xf>
    <xf numFmtId="0" fontId="16" fillId="0" borderId="1" xfId="2" applyFont="1" applyBorder="1" applyAlignment="1" applyProtection="1">
      <alignment vertical="center" wrapText="1"/>
    </xf>
    <xf numFmtId="0" fontId="31" fillId="0" borderId="19" xfId="2" applyFont="1" applyBorder="1" applyAlignment="1" applyProtection="1">
      <alignment vertical="center" wrapText="1"/>
    </xf>
    <xf numFmtId="0" fontId="15" fillId="0" borderId="31" xfId="0" applyFont="1" applyBorder="1" applyAlignment="1" applyProtection="1">
      <alignment vertical="center" wrapText="1"/>
    </xf>
    <xf numFmtId="14" fontId="13" fillId="0" borderId="60" xfId="0" applyNumberFormat="1" applyFont="1" applyBorder="1" applyAlignment="1" applyProtection="1">
      <alignment horizontal="center"/>
    </xf>
    <xf numFmtId="2" fontId="3" fillId="2" borderId="108" xfId="1" applyNumberFormat="1" applyFont="1" applyFill="1" applyBorder="1" applyAlignment="1" applyProtection="1">
      <alignment horizontal="right" vertical="center"/>
      <protection locked="0" hidden="1"/>
    </xf>
    <xf numFmtId="2" fontId="3" fillId="2" borderId="82" xfId="1" applyNumberFormat="1" applyFont="1" applyFill="1" applyBorder="1" applyAlignment="1" applyProtection="1">
      <alignment horizontal="right" vertical="center"/>
      <protection locked="0" hidden="1"/>
    </xf>
    <xf numFmtId="0" fontId="3" fillId="0" borderId="4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44" xfId="0" applyFont="1" applyBorder="1" applyAlignment="1" applyProtection="1">
      <alignment horizontal="left" vertical="center" wrapText="1"/>
      <protection hidden="1"/>
    </xf>
    <xf numFmtId="0" fontId="3" fillId="0" borderId="45" xfId="0" applyFont="1" applyBorder="1" applyAlignment="1" applyProtection="1">
      <alignment horizontal="left" vertical="center" wrapText="1"/>
      <protection hidden="1"/>
    </xf>
    <xf numFmtId="0" fontId="3" fillId="0" borderId="46" xfId="0" applyFont="1" applyBorder="1" applyAlignment="1" applyProtection="1">
      <alignment horizontal="left" vertical="center" wrapText="1"/>
      <protection hidden="1"/>
    </xf>
    <xf numFmtId="0" fontId="3" fillId="0" borderId="47" xfId="0" applyFont="1" applyBorder="1" applyAlignment="1" applyProtection="1">
      <alignment horizontal="left" vertical="center" wrapText="1"/>
      <protection hidden="1"/>
    </xf>
    <xf numFmtId="0" fontId="21" fillId="0" borderId="40" xfId="0" applyFont="1" applyBorder="1" applyProtection="1">
      <protection hidden="1"/>
    </xf>
    <xf numFmtId="0" fontId="21" fillId="0" borderId="3" xfId="0" applyFont="1" applyBorder="1" applyProtection="1">
      <protection hidden="1"/>
    </xf>
    <xf numFmtId="0" fontId="21" fillId="0" borderId="41" xfId="0" applyFont="1" applyBorder="1" applyProtection="1">
      <protection hidden="1"/>
    </xf>
    <xf numFmtId="0" fontId="3" fillId="0" borderId="54" xfId="0" applyFont="1" applyFill="1" applyBorder="1" applyAlignment="1" applyProtection="1">
      <alignment wrapText="1"/>
      <protection hidden="1"/>
    </xf>
    <xf numFmtId="0" fontId="3" fillId="0" borderId="55" xfId="0" applyFont="1" applyFill="1" applyBorder="1" applyAlignment="1" applyProtection="1">
      <alignment wrapText="1"/>
      <protection hidden="1"/>
    </xf>
    <xf numFmtId="0" fontId="3" fillId="0" borderId="56" xfId="0" applyFont="1" applyFill="1" applyBorder="1" applyAlignment="1" applyProtection="1">
      <alignment wrapText="1"/>
      <protection hidden="1"/>
    </xf>
    <xf numFmtId="0" fontId="3" fillId="0" borderId="36" xfId="0" applyFont="1" applyFill="1" applyBorder="1" applyAlignment="1" applyProtection="1">
      <alignment wrapText="1"/>
      <protection hidden="1"/>
    </xf>
    <xf numFmtId="0" fontId="3" fillId="0" borderId="19" xfId="0" applyFont="1" applyFill="1" applyBorder="1" applyAlignment="1" applyProtection="1">
      <alignment wrapText="1"/>
      <protection hidden="1"/>
    </xf>
    <xf numFmtId="0" fontId="3" fillId="0" borderId="37" xfId="0" applyFont="1" applyFill="1" applyBorder="1" applyAlignment="1" applyProtection="1">
      <alignment wrapText="1"/>
      <protection hidden="1"/>
    </xf>
    <xf numFmtId="0" fontId="3" fillId="0" borderId="97" xfId="0" applyFont="1" applyFill="1" applyBorder="1" applyAlignment="1" applyProtection="1">
      <alignment wrapText="1"/>
      <protection hidden="1"/>
    </xf>
    <xf numFmtId="0" fontId="3" fillId="0" borderId="98" xfId="0" applyFont="1" applyFill="1" applyBorder="1" applyAlignment="1" applyProtection="1">
      <alignment wrapText="1"/>
      <protection hidden="1"/>
    </xf>
    <xf numFmtId="0" fontId="3" fillId="0" borderId="99" xfId="0" applyFont="1" applyFill="1" applyBorder="1" applyAlignment="1" applyProtection="1">
      <alignment wrapText="1"/>
      <protection hidden="1"/>
    </xf>
    <xf numFmtId="0" fontId="21" fillId="0" borderId="109" xfId="0" applyFont="1" applyBorder="1" applyAlignment="1" applyProtection="1">
      <alignment wrapText="1"/>
      <protection hidden="1"/>
    </xf>
    <xf numFmtId="0" fontId="21" fillId="0" borderId="1" xfId="0" applyFont="1" applyBorder="1" applyAlignment="1" applyProtection="1">
      <alignment wrapText="1"/>
      <protection hidden="1"/>
    </xf>
    <xf numFmtId="0" fontId="15" fillId="0" borderId="25" xfId="0" applyFont="1" applyBorder="1" applyAlignment="1" applyProtection="1">
      <alignment horizontal="center" vertical="center" wrapText="1"/>
    </xf>
    <xf numFmtId="0" fontId="15" fillId="0" borderId="29" xfId="0" applyFont="1" applyBorder="1" applyAlignment="1" applyProtection="1">
      <alignment horizontal="center" vertical="center" wrapText="1"/>
    </xf>
    <xf numFmtId="0" fontId="15" fillId="0" borderId="27" xfId="0" applyFont="1" applyBorder="1" applyAlignment="1" applyProtection="1">
      <alignment horizontal="center" vertical="center" wrapText="1"/>
    </xf>
    <xf numFmtId="0" fontId="16" fillId="0" borderId="24" xfId="2" applyFont="1" applyBorder="1" applyAlignment="1" applyProtection="1">
      <alignment horizontal="center" vertical="center" wrapText="1"/>
    </xf>
    <xf numFmtId="0" fontId="16" fillId="0" borderId="28" xfId="2" applyFont="1" applyBorder="1" applyAlignment="1" applyProtection="1">
      <alignment horizontal="center" vertical="center" wrapText="1"/>
    </xf>
    <xf numFmtId="0" fontId="16" fillId="0" borderId="26" xfId="2" applyFont="1" applyBorder="1" applyAlignment="1" applyProtection="1">
      <alignment horizontal="center" vertical="center" wrapText="1"/>
    </xf>
    <xf numFmtId="0" fontId="3" fillId="4" borderId="58" xfId="0" applyFont="1" applyFill="1" applyBorder="1" applyAlignment="1" applyProtection="1">
      <alignment horizontal="left" vertical="center" wrapText="1"/>
    </xf>
    <xf numFmtId="0" fontId="3" fillId="4" borderId="82" xfId="0" applyFont="1" applyFill="1" applyBorder="1" applyAlignment="1" applyProtection="1">
      <alignment horizontal="left" vertical="center" wrapText="1"/>
    </xf>
    <xf numFmtId="0" fontId="20" fillId="4" borderId="0" xfId="0" applyFont="1" applyFill="1" applyBorder="1" applyAlignment="1" applyProtection="1">
      <alignment wrapText="1"/>
    </xf>
    <xf numFmtId="0" fontId="20" fillId="4" borderId="64" xfId="0" applyFont="1" applyFill="1" applyBorder="1" applyAlignment="1" applyProtection="1">
      <alignment wrapText="1"/>
    </xf>
    <xf numFmtId="0" fontId="3" fillId="4" borderId="83" xfId="0" applyFont="1" applyFill="1" applyBorder="1" applyAlignment="1" applyProtection="1">
      <alignment horizontal="left" vertical="center"/>
    </xf>
    <xf numFmtId="0" fontId="3" fillId="4" borderId="57" xfId="0" applyFont="1" applyFill="1" applyBorder="1" applyAlignment="1" applyProtection="1">
      <alignment horizontal="left" vertical="center"/>
    </xf>
    <xf numFmtId="164" fontId="18" fillId="4" borderId="95" xfId="0" applyNumberFormat="1" applyFont="1" applyFill="1" applyBorder="1" applyAlignment="1" applyProtection="1">
      <alignment horizontal="center" wrapText="1"/>
      <protection hidden="1"/>
    </xf>
    <xf numFmtId="0" fontId="3" fillId="4" borderId="0" xfId="0" applyFont="1" applyFill="1" applyAlignment="1">
      <alignment wrapText="1"/>
    </xf>
    <xf numFmtId="164" fontId="18" fillId="4" borderId="96" xfId="0" applyNumberFormat="1" applyFont="1" applyFill="1" applyBorder="1" applyAlignment="1" applyProtection="1">
      <alignment horizontal="center" wrapText="1"/>
      <protection hidden="1"/>
    </xf>
    <xf numFmtId="0" fontId="3" fillId="4" borderId="34" xfId="0"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7" fillId="4" borderId="0" xfId="0" applyFont="1" applyFill="1" applyAlignment="1">
      <alignment wrapText="1"/>
    </xf>
    <xf numFmtId="0" fontId="28" fillId="4" borderId="0" xfId="0" applyFont="1" applyFill="1" applyAlignment="1">
      <alignment wrapText="1"/>
    </xf>
    <xf numFmtId="0" fontId="3" fillId="4" borderId="90" xfId="0" applyFont="1" applyFill="1" applyBorder="1" applyAlignment="1">
      <alignment wrapText="1"/>
    </xf>
    <xf numFmtId="0" fontId="3" fillId="4" borderId="0" xfId="0" applyFont="1" applyFill="1" applyAlignment="1">
      <alignment horizontal="left" wrapText="1"/>
    </xf>
    <xf numFmtId="0" fontId="4" fillId="4" borderId="66" xfId="0" applyFont="1" applyFill="1" applyBorder="1" applyAlignment="1" applyProtection="1">
      <alignment horizontal="center" wrapText="1"/>
    </xf>
    <xf numFmtId="0" fontId="4" fillId="4" borderId="20" xfId="0" applyFont="1" applyFill="1" applyBorder="1" applyAlignment="1" applyProtection="1">
      <alignment horizontal="center" wrapText="1"/>
    </xf>
    <xf numFmtId="0" fontId="4" fillId="4" borderId="21" xfId="0" applyFont="1" applyFill="1" applyBorder="1" applyAlignment="1" applyProtection="1">
      <alignment horizontal="center" wrapText="1"/>
    </xf>
    <xf numFmtId="0" fontId="4" fillId="4" borderId="72" xfId="0" applyFont="1" applyFill="1" applyBorder="1" applyAlignment="1" applyProtection="1">
      <alignment horizontal="center" wrapText="1"/>
    </xf>
  </cellXfs>
  <cellStyles count="4">
    <cellStyle name="Currency" xfId="1" builtinId="4"/>
    <cellStyle name="Hyperlink" xfId="2" builtinId="8"/>
    <cellStyle name="Normal" xfId="0" builtinId="0"/>
    <cellStyle name="Percent" xfId="3" builtinId="5"/>
  </cellStyles>
  <dxfs count="44">
    <dxf>
      <font>
        <b/>
        <i val="0"/>
        <color rgb="FF00B050"/>
      </font>
      <fill>
        <patternFill patternType="solid">
          <bgColor theme="0" tint="-4.9989318521683403E-2"/>
        </patternFill>
      </fill>
    </dxf>
    <dxf>
      <font>
        <b/>
        <i val="0"/>
        <color rgb="FF00B050"/>
      </font>
      <fill>
        <patternFill patternType="solid">
          <bgColor theme="0" tint="-4.9989318521683403E-2"/>
        </patternFill>
      </fill>
    </dxf>
    <dxf>
      <font>
        <b/>
        <i val="0"/>
        <color rgb="FF00B050"/>
      </font>
      <fill>
        <patternFill patternType="solid">
          <bgColor theme="0" tint="-4.9989318521683403E-2"/>
        </patternFill>
      </fill>
    </dxf>
    <dxf>
      <font>
        <b/>
        <i val="0"/>
        <color rgb="FFFF0000"/>
      </font>
    </dxf>
    <dxf>
      <font>
        <b/>
        <i val="0"/>
        <color rgb="FFFF0000"/>
      </font>
    </dxf>
    <dxf>
      <font>
        <b/>
        <i val="0"/>
        <color rgb="FFFF0000"/>
      </font>
      <fill>
        <patternFill patternType="none">
          <bgColor auto="1"/>
        </patternFill>
      </fill>
    </dxf>
    <dxf>
      <font>
        <b/>
        <i val="0"/>
        <color rgb="FFFF0000"/>
      </font>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color theme="0"/>
      </font>
      <fill>
        <patternFill>
          <bgColor rgb="FF006666"/>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rgb="FF006666"/>
        </patternFill>
      </fill>
    </dxf>
    <dxf>
      <font>
        <color theme="0"/>
      </font>
      <fill>
        <patternFill>
          <bgColor rgb="FF006666"/>
        </patternFill>
      </fill>
    </dxf>
    <dxf>
      <font>
        <color theme="0"/>
      </font>
      <fill>
        <patternFill>
          <bgColor rgb="FF006666"/>
        </patternFill>
      </fill>
    </dxf>
    <dxf>
      <font>
        <color theme="0"/>
      </font>
      <fill>
        <patternFill>
          <bgColor rgb="FF006666"/>
        </patternFill>
      </fill>
    </dxf>
    <dxf>
      <font>
        <color theme="0"/>
      </font>
      <fill>
        <patternFill>
          <bgColor rgb="FF006666"/>
        </patternFill>
      </fill>
    </dxf>
    <dxf>
      <font>
        <color theme="0"/>
      </font>
      <fill>
        <patternFill>
          <bgColor rgb="FF006666"/>
        </patternFill>
      </fill>
    </dxf>
    <dxf>
      <font>
        <color theme="0"/>
      </font>
      <fill>
        <patternFill>
          <bgColor rgb="FF006666"/>
        </patternFill>
      </fill>
    </dxf>
    <dxf>
      <font>
        <color theme="0"/>
      </font>
      <fill>
        <patternFill>
          <bgColor rgb="FF006666"/>
        </patternFill>
      </fill>
    </dxf>
    <dxf>
      <font>
        <color theme="0"/>
      </font>
      <fill>
        <patternFill>
          <bgColor rgb="FF006666"/>
        </patternFill>
      </fill>
    </dxf>
    <dxf>
      <font>
        <color theme="0"/>
      </font>
      <fill>
        <patternFill>
          <bgColor rgb="FF006666"/>
        </patternFill>
      </fill>
    </dxf>
    <dxf>
      <font>
        <color theme="0"/>
      </font>
      <fill>
        <patternFill>
          <bgColor rgb="FF006666"/>
        </patternFill>
      </fill>
    </dxf>
    <dxf>
      <font>
        <color theme="0"/>
      </font>
      <fill>
        <patternFill>
          <bgColor rgb="FF006666"/>
        </patternFill>
      </fill>
    </dxf>
    <dxf>
      <font>
        <color theme="0"/>
      </font>
      <fill>
        <patternFill>
          <bgColor rgb="FF006666"/>
        </patternFill>
      </fill>
    </dxf>
    <dxf>
      <font>
        <color theme="0"/>
      </font>
      <fill>
        <patternFill>
          <bgColor rgb="FF006666"/>
        </patternFill>
      </fill>
    </dxf>
    <dxf>
      <font>
        <color theme="0"/>
      </font>
      <fill>
        <patternFill>
          <bgColor rgb="FF006666"/>
        </patternFill>
      </fill>
    </dxf>
    <dxf>
      <font>
        <color theme="0"/>
      </font>
      <fill>
        <patternFill>
          <bgColor rgb="FF006666"/>
        </patternFill>
      </fill>
    </dxf>
    <dxf>
      <fill>
        <patternFill>
          <bgColor rgb="FFCCFFFF"/>
        </patternFill>
      </fill>
    </dxf>
    <dxf>
      <border>
        <right style="medium">
          <color rgb="FF006666"/>
        </right>
      </border>
    </dxf>
  </dxfs>
  <tableStyles count="1" defaultTableStyle="TableStyleMedium2" defaultPivotStyle="PivotStyleLight16">
    <tableStyle name="Table Style 1" pivot="0" count="1" xr9:uid="{99376AD8-0746-43EC-BE23-4CB7BD5E2919}">
      <tableStyleElement type="lastColumn" dxfId="43"/>
    </tableStyle>
  </tableStyles>
  <colors>
    <mruColors>
      <color rgb="FFCCFFFF"/>
      <color rgb="FF006666"/>
      <color rgb="FF0FA5AD"/>
      <color rgb="FF11B9C1"/>
      <color rgb="FF14D8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persons/person.xml><?xml version="1.0" encoding="utf-8"?>
<personList xmlns="http://schemas.microsoft.com/office/spreadsheetml/2018/threadedcomments" xmlns:x="http://schemas.openxmlformats.org/spreadsheetml/2006/main">
  <person displayName="Stephen Curtis" id="{C5518607-F4FB-4F7E-856B-D016BB0932BA}" userId="S::Steve.Curtis2@ato.gov.au::5bb2b6f4-8489-4d00-86fb-bc248b05c15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318" dT="2021-02-18T04:05:11.70" personId="{C5518607-F4FB-4F7E-856B-D016BB0932BA}" id="{D911E729-5AB8-4446-86A8-7D34276140D9}">
    <text>I've gone with $3600 as most using this calculator will use it to calculate their 2021 expenses.  The other option is to chose the lower option.  This is a quick and easy change if preferred.</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ato.gov.au/Individuals/myTax/2021/In-detail/Work-related-self-education-expenses/?anchor=Calculatedtotal" TargetMode="External"/><Relationship Id="rId2" Type="http://schemas.openxmlformats.org/officeDocument/2006/relationships/hyperlink" Target="https://www.ato.gov.au/Individuals/Tax-return/2020/Tax-return/Deduction-questions-D1-D10/D4-Work-related-self-education-expenses-2021/" TargetMode="External"/><Relationship Id="rId1" Type="http://schemas.openxmlformats.org/officeDocument/2006/relationships/hyperlink" Target="https://www.ato.gov.au/Individuals/myTax/2021/In-detail/Work-related-self-education-expenses/?anchor=Calculatedtotal"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9EEDC-CFED-4BDD-8067-51CA0F382EED}">
  <sheetPr>
    <pageSetUpPr fitToPage="1"/>
  </sheetPr>
  <dimension ref="A1:Z82"/>
  <sheetViews>
    <sheetView showGridLines="0" tabSelected="1" zoomScale="110" zoomScaleNormal="110" workbookViewId="0">
      <selection activeCell="A2" sqref="A2"/>
    </sheetView>
  </sheetViews>
  <sheetFormatPr defaultRowHeight="14.4" x14ac:dyDescent="0.3"/>
  <cols>
    <col min="1" max="1" width="10.5546875" customWidth="1"/>
    <col min="2" max="2" width="94" customWidth="1"/>
    <col min="3" max="3" width="10.6640625" customWidth="1"/>
    <col min="4" max="13" width="9.109375" customWidth="1"/>
  </cols>
  <sheetData>
    <row r="1" spans="1:26" ht="15" customHeight="1" thickBot="1" x14ac:dyDescent="0.35">
      <c r="A1" s="63" t="s">
        <v>289</v>
      </c>
      <c r="B1" s="64" t="s">
        <v>288</v>
      </c>
      <c r="C1" s="64" t="s">
        <v>288</v>
      </c>
      <c r="D1" s="64" t="s">
        <v>86</v>
      </c>
      <c r="E1" s="15"/>
      <c r="F1" s="15"/>
      <c r="G1" s="15"/>
      <c r="H1" s="15"/>
      <c r="I1" s="15"/>
      <c r="J1" s="15"/>
      <c r="K1" s="15"/>
      <c r="L1" s="15"/>
      <c r="M1" s="15"/>
      <c r="N1" s="24"/>
      <c r="O1" s="24"/>
      <c r="P1" s="24"/>
      <c r="Q1" s="24"/>
      <c r="R1" s="24"/>
      <c r="S1" s="24"/>
      <c r="T1" s="24"/>
      <c r="U1" s="24"/>
      <c r="V1" s="24"/>
      <c r="W1" s="24"/>
      <c r="X1" s="24"/>
      <c r="Y1" s="24"/>
      <c r="Z1" s="24"/>
    </row>
    <row r="2" spans="1:26" ht="31.5" customHeight="1" thickBot="1" x14ac:dyDescent="0.35">
      <c r="A2" s="97" t="s">
        <v>95</v>
      </c>
      <c r="B2" s="98"/>
      <c r="C2" s="259" t="str">
        <f>CONCATENATE("V "&amp;TEXT(MAX('Version Control and About'!B19:B25),"0.00")&amp;"")</f>
        <v>V 2.00</v>
      </c>
      <c r="D2" s="64" t="s">
        <v>86</v>
      </c>
      <c r="E2" s="17"/>
      <c r="F2" s="15"/>
      <c r="G2" s="17"/>
      <c r="H2" s="17"/>
      <c r="I2" s="17"/>
      <c r="J2" s="17"/>
      <c r="K2" s="17"/>
      <c r="L2" s="17"/>
      <c r="M2" s="17"/>
      <c r="N2" s="25"/>
      <c r="O2" s="24"/>
      <c r="P2" s="24"/>
      <c r="Q2" s="24"/>
      <c r="R2" s="24"/>
      <c r="S2" s="24"/>
      <c r="T2" s="24"/>
      <c r="U2" s="24"/>
      <c r="V2" s="24"/>
      <c r="W2" s="24"/>
      <c r="X2" s="24"/>
      <c r="Y2" s="24"/>
      <c r="Z2" s="24"/>
    </row>
    <row r="3" spans="1:26" ht="24.75" customHeight="1" x14ac:dyDescent="0.3">
      <c r="A3" s="99" t="s">
        <v>31</v>
      </c>
      <c r="B3" s="100"/>
      <c r="C3" s="101"/>
      <c r="D3" s="64" t="s">
        <v>86</v>
      </c>
      <c r="E3" s="17"/>
      <c r="F3" s="15"/>
      <c r="G3" s="17"/>
      <c r="H3" s="17"/>
      <c r="I3" s="17"/>
      <c r="J3" s="17"/>
      <c r="K3" s="17"/>
      <c r="L3" s="17"/>
      <c r="M3" s="17"/>
      <c r="N3" s="25"/>
      <c r="O3" s="24"/>
      <c r="P3" s="24"/>
      <c r="Q3" s="24"/>
      <c r="R3" s="24"/>
      <c r="S3" s="24"/>
      <c r="T3" s="24"/>
      <c r="U3" s="24"/>
      <c r="V3" s="24"/>
      <c r="W3" s="24"/>
      <c r="X3" s="24"/>
      <c r="Y3" s="24"/>
      <c r="Z3" s="24"/>
    </row>
    <row r="4" spans="1:26" ht="15" customHeight="1" x14ac:dyDescent="0.3">
      <c r="A4" s="89" t="s">
        <v>91</v>
      </c>
      <c r="B4" s="90"/>
      <c r="C4" s="91"/>
      <c r="D4" s="64" t="s">
        <v>86</v>
      </c>
      <c r="E4" s="17"/>
      <c r="F4" s="15"/>
      <c r="G4" s="17"/>
      <c r="H4" s="17"/>
      <c r="I4" s="17"/>
      <c r="J4" s="17"/>
      <c r="K4" s="17"/>
      <c r="L4" s="17"/>
      <c r="M4" s="17"/>
      <c r="N4" s="25"/>
      <c r="O4" s="24"/>
      <c r="P4" s="24"/>
      <c r="Q4" s="24"/>
      <c r="R4" s="24"/>
      <c r="S4" s="24"/>
      <c r="T4" s="24"/>
      <c r="U4" s="24"/>
      <c r="V4" s="24"/>
      <c r="W4" s="24"/>
      <c r="X4" s="24"/>
      <c r="Y4" s="24"/>
      <c r="Z4" s="24"/>
    </row>
    <row r="5" spans="1:26" ht="15" customHeight="1" x14ac:dyDescent="0.3">
      <c r="A5" s="89" t="s">
        <v>92</v>
      </c>
      <c r="B5" s="90"/>
      <c r="C5" s="91"/>
      <c r="D5" s="64" t="s">
        <v>86</v>
      </c>
      <c r="E5" s="17"/>
      <c r="F5" s="15"/>
      <c r="G5" s="17"/>
      <c r="H5" s="17"/>
      <c r="I5" s="17"/>
      <c r="J5" s="17"/>
      <c r="K5" s="17"/>
      <c r="L5" s="17"/>
      <c r="M5" s="17"/>
      <c r="N5" s="25"/>
      <c r="O5" s="24"/>
      <c r="P5" s="24"/>
      <c r="Q5" s="24"/>
      <c r="R5" s="24"/>
      <c r="S5" s="24"/>
      <c r="T5" s="24"/>
      <c r="U5" s="24"/>
      <c r="V5" s="24"/>
      <c r="W5" s="24"/>
      <c r="X5" s="24"/>
      <c r="Y5" s="24"/>
      <c r="Z5" s="24"/>
    </row>
    <row r="6" spans="1:26" ht="24.75" customHeight="1" x14ac:dyDescent="0.3">
      <c r="A6" s="89" t="s">
        <v>343</v>
      </c>
      <c r="B6" s="90"/>
      <c r="C6" s="91"/>
      <c r="D6" s="64" t="s">
        <v>86</v>
      </c>
      <c r="E6" s="17"/>
      <c r="F6" s="15"/>
      <c r="G6" s="17"/>
      <c r="H6" s="17"/>
      <c r="I6" s="17"/>
      <c r="J6" s="17"/>
      <c r="K6" s="17"/>
      <c r="L6" s="17"/>
      <c r="M6" s="17"/>
      <c r="N6" s="25"/>
      <c r="O6" s="24"/>
      <c r="P6" s="24"/>
      <c r="Q6" s="24"/>
      <c r="R6" s="24"/>
      <c r="S6" s="24"/>
      <c r="T6" s="24"/>
      <c r="U6" s="24"/>
      <c r="V6" s="24"/>
      <c r="W6" s="24"/>
      <c r="X6" s="24"/>
      <c r="Y6" s="24"/>
      <c r="Z6" s="24"/>
    </row>
    <row r="7" spans="1:26" ht="15" customHeight="1" x14ac:dyDescent="0.3">
      <c r="A7" s="234" t="s">
        <v>191</v>
      </c>
      <c r="B7" s="92"/>
      <c r="C7" s="93"/>
      <c r="D7" s="64" t="s">
        <v>86</v>
      </c>
      <c r="E7" s="17"/>
      <c r="F7" s="15"/>
      <c r="G7" s="17"/>
      <c r="H7" s="17"/>
      <c r="I7" s="17"/>
      <c r="J7" s="17"/>
      <c r="K7" s="17"/>
      <c r="L7" s="17"/>
      <c r="M7" s="17"/>
      <c r="N7" s="25"/>
      <c r="O7" s="24"/>
      <c r="P7" s="24"/>
      <c r="Q7" s="24"/>
      <c r="R7" s="24"/>
      <c r="S7" s="24"/>
      <c r="T7" s="24"/>
      <c r="U7" s="24"/>
      <c r="V7" s="24"/>
      <c r="W7" s="24"/>
      <c r="X7" s="24"/>
      <c r="Y7" s="24"/>
      <c r="Z7" s="24"/>
    </row>
    <row r="8" spans="1:26" ht="15" customHeight="1" x14ac:dyDescent="0.3">
      <c r="A8" s="234" t="s">
        <v>341</v>
      </c>
      <c r="B8" s="92"/>
      <c r="C8" s="93"/>
      <c r="D8" s="64"/>
      <c r="E8" s="17"/>
      <c r="F8" s="15"/>
      <c r="G8" s="17"/>
      <c r="H8" s="17"/>
      <c r="I8" s="17"/>
      <c r="J8" s="17"/>
      <c r="K8" s="17"/>
      <c r="L8" s="17"/>
      <c r="M8" s="17"/>
      <c r="N8" s="25"/>
      <c r="O8" s="24"/>
      <c r="P8" s="24"/>
      <c r="Q8" s="24"/>
      <c r="R8" s="24"/>
      <c r="S8" s="24"/>
      <c r="T8" s="24"/>
      <c r="U8" s="24"/>
      <c r="V8" s="24"/>
      <c r="W8" s="24"/>
      <c r="X8" s="24"/>
      <c r="Y8" s="24"/>
      <c r="Z8" s="24"/>
    </row>
    <row r="9" spans="1:26" ht="15" customHeight="1" x14ac:dyDescent="0.3">
      <c r="A9" s="234" t="s">
        <v>93</v>
      </c>
      <c r="B9" s="92"/>
      <c r="C9" s="93"/>
      <c r="D9" s="64" t="s">
        <v>86</v>
      </c>
      <c r="E9" s="17"/>
      <c r="F9" s="15"/>
      <c r="G9" s="17"/>
      <c r="H9" s="17"/>
      <c r="I9" s="17"/>
      <c r="J9" s="17"/>
      <c r="K9" s="17"/>
      <c r="L9" s="17"/>
      <c r="M9" s="17"/>
      <c r="N9" s="25"/>
      <c r="O9" s="24"/>
      <c r="P9" s="24"/>
      <c r="Q9" s="24"/>
      <c r="R9" s="24"/>
      <c r="S9" s="24"/>
      <c r="T9" s="24"/>
      <c r="U9" s="24"/>
      <c r="V9" s="24"/>
      <c r="W9" s="24"/>
      <c r="X9" s="24"/>
      <c r="Y9" s="24"/>
      <c r="Z9" s="24"/>
    </row>
    <row r="10" spans="1:26" ht="15" customHeight="1" x14ac:dyDescent="0.3">
      <c r="A10" s="235" t="s">
        <v>96</v>
      </c>
      <c r="B10" s="62"/>
      <c r="C10" s="94"/>
      <c r="D10" s="64" t="s">
        <v>86</v>
      </c>
      <c r="E10" s="17"/>
      <c r="F10" s="15"/>
      <c r="G10" s="17"/>
      <c r="H10" s="17"/>
      <c r="I10" s="17"/>
      <c r="J10" s="17"/>
      <c r="K10" s="17"/>
      <c r="L10" s="17"/>
      <c r="M10" s="17"/>
      <c r="N10" s="25"/>
      <c r="O10" s="24"/>
      <c r="P10" s="24"/>
      <c r="Q10" s="24"/>
      <c r="R10" s="24"/>
      <c r="S10" s="24"/>
      <c r="T10" s="24"/>
      <c r="U10" s="24"/>
      <c r="V10" s="24"/>
      <c r="W10" s="24"/>
      <c r="X10" s="24"/>
      <c r="Y10" s="24"/>
      <c r="Z10" s="24"/>
    </row>
    <row r="11" spans="1:26" s="2" customFormat="1" ht="31.5" customHeight="1" x14ac:dyDescent="0.3">
      <c r="A11" s="102" t="s">
        <v>89</v>
      </c>
      <c r="B11" s="16"/>
      <c r="C11" s="95"/>
      <c r="D11" s="64" t="s">
        <v>86</v>
      </c>
      <c r="E11" s="17"/>
      <c r="F11" s="26"/>
      <c r="G11" s="26"/>
      <c r="H11" s="17"/>
      <c r="I11" s="17"/>
      <c r="J11" s="17"/>
      <c r="K11" s="17"/>
      <c r="L11" s="17"/>
      <c r="M11" s="17"/>
      <c r="N11" s="25"/>
      <c r="O11" s="26"/>
      <c r="P11" s="26"/>
      <c r="Q11" s="26"/>
      <c r="R11" s="26"/>
      <c r="S11" s="26"/>
      <c r="T11" s="26"/>
      <c r="U11" s="26"/>
      <c r="V11" s="26"/>
      <c r="W11" s="26"/>
      <c r="X11" s="26"/>
      <c r="Y11" s="26"/>
      <c r="Z11" s="26"/>
    </row>
    <row r="12" spans="1:26" s="2" customFormat="1" ht="37.5" customHeight="1" x14ac:dyDescent="0.3">
      <c r="A12" s="301" t="s">
        <v>90</v>
      </c>
      <c r="B12" s="302"/>
      <c r="C12" s="303"/>
      <c r="D12" s="64" t="s">
        <v>86</v>
      </c>
      <c r="E12" s="17"/>
      <c r="F12" s="27"/>
      <c r="G12" s="26"/>
      <c r="H12" s="17"/>
      <c r="I12" s="17"/>
      <c r="J12" s="17"/>
      <c r="K12" s="17"/>
      <c r="L12" s="17"/>
      <c r="M12" s="17"/>
      <c r="N12" s="25"/>
      <c r="O12" s="26"/>
      <c r="P12" s="26"/>
      <c r="Q12" s="26"/>
      <c r="R12" s="26"/>
      <c r="S12" s="26"/>
      <c r="T12" s="26"/>
      <c r="U12" s="26"/>
      <c r="V12" s="26"/>
      <c r="W12" s="26"/>
      <c r="X12" s="26"/>
      <c r="Y12" s="26"/>
      <c r="Z12" s="26"/>
    </row>
    <row r="13" spans="1:26" ht="15" customHeight="1" x14ac:dyDescent="0.3">
      <c r="A13" s="96" t="s">
        <v>305</v>
      </c>
      <c r="B13" s="236"/>
      <c r="C13" s="95"/>
      <c r="D13" s="64" t="s">
        <v>86</v>
      </c>
      <c r="E13" s="29"/>
      <c r="F13" s="30"/>
      <c r="G13" s="17"/>
      <c r="H13" s="29"/>
      <c r="I13" s="29"/>
      <c r="J13" s="29"/>
      <c r="K13" s="29"/>
      <c r="L13" s="29"/>
      <c r="M13" s="29"/>
      <c r="N13" s="24"/>
      <c r="O13" s="24"/>
      <c r="P13" s="24"/>
      <c r="Q13" s="24"/>
      <c r="R13" s="24"/>
      <c r="S13" s="24"/>
      <c r="T13" s="24"/>
      <c r="U13" s="24"/>
      <c r="V13" s="24"/>
      <c r="W13" s="24"/>
      <c r="X13" s="24"/>
      <c r="Y13" s="24"/>
      <c r="Z13" s="24"/>
    </row>
    <row r="14" spans="1:26" ht="15" customHeight="1" x14ac:dyDescent="0.3">
      <c r="A14" s="96" t="s">
        <v>306</v>
      </c>
      <c r="B14" s="17"/>
      <c r="C14" s="95"/>
      <c r="D14" s="64" t="s">
        <v>86</v>
      </c>
      <c r="E14" s="29"/>
      <c r="F14" s="26"/>
      <c r="G14" s="17"/>
      <c r="H14" s="29"/>
      <c r="I14" s="29"/>
      <c r="J14" s="29"/>
      <c r="K14" s="29"/>
      <c r="L14" s="29"/>
      <c r="M14" s="29"/>
      <c r="N14" s="24"/>
      <c r="O14" s="24"/>
      <c r="P14" s="24"/>
      <c r="Q14" s="24"/>
      <c r="R14" s="24"/>
      <c r="S14" s="24"/>
      <c r="T14" s="24"/>
      <c r="U14" s="24"/>
      <c r="V14" s="24"/>
      <c r="W14" s="24"/>
      <c r="X14" s="24"/>
      <c r="Y14" s="24"/>
      <c r="Z14" s="24"/>
    </row>
    <row r="15" spans="1:26" ht="15" customHeight="1" x14ac:dyDescent="0.3">
      <c r="A15" s="96" t="s">
        <v>97</v>
      </c>
      <c r="B15" s="17"/>
      <c r="C15" s="95"/>
      <c r="D15" s="64" t="s">
        <v>86</v>
      </c>
      <c r="E15" s="29"/>
      <c r="F15" s="27"/>
      <c r="G15" s="29"/>
      <c r="H15" s="29"/>
      <c r="I15" s="29"/>
      <c r="J15" s="29"/>
      <c r="K15" s="29"/>
      <c r="L15" s="29"/>
      <c r="M15" s="29"/>
      <c r="N15" s="24"/>
      <c r="O15" s="24"/>
      <c r="P15" s="24"/>
      <c r="Q15" s="24"/>
      <c r="R15" s="24"/>
      <c r="S15" s="24"/>
      <c r="T15" s="24"/>
      <c r="U15" s="24"/>
      <c r="V15" s="24"/>
      <c r="W15" s="24"/>
      <c r="X15" s="24"/>
      <c r="Y15" s="24"/>
      <c r="Z15" s="24"/>
    </row>
    <row r="16" spans="1:26" ht="24.75" customHeight="1" x14ac:dyDescent="0.3">
      <c r="A16" s="96" t="s">
        <v>29</v>
      </c>
      <c r="B16" s="17"/>
      <c r="C16" s="95"/>
      <c r="D16" s="64" t="s">
        <v>86</v>
      </c>
      <c r="E16" s="29"/>
      <c r="F16" s="28"/>
      <c r="G16" s="29"/>
      <c r="H16" s="29"/>
      <c r="I16" s="29"/>
      <c r="J16" s="29"/>
      <c r="K16" s="29"/>
      <c r="L16" s="29"/>
      <c r="M16" s="29"/>
      <c r="N16" s="24"/>
      <c r="O16" s="24"/>
      <c r="P16" s="24"/>
      <c r="Q16" s="24"/>
      <c r="R16" s="24"/>
      <c r="S16" s="24"/>
      <c r="T16" s="24"/>
      <c r="U16" s="24"/>
      <c r="V16" s="24"/>
      <c r="W16" s="24"/>
      <c r="X16" s="24"/>
      <c r="Y16" s="24"/>
      <c r="Z16" s="24"/>
    </row>
    <row r="17" spans="1:26" ht="37.5" customHeight="1" x14ac:dyDescent="0.3">
      <c r="A17" s="301" t="s">
        <v>85</v>
      </c>
      <c r="B17" s="302"/>
      <c r="C17" s="303"/>
      <c r="D17" s="64" t="s">
        <v>86</v>
      </c>
      <c r="E17" s="29"/>
      <c r="F17" s="29"/>
      <c r="G17" s="29"/>
      <c r="H17" s="29"/>
      <c r="I17" s="29"/>
      <c r="J17" s="29"/>
      <c r="K17" s="29"/>
      <c r="L17" s="29"/>
      <c r="M17" s="29"/>
      <c r="N17" s="24"/>
      <c r="O17" s="24"/>
      <c r="P17" s="24"/>
      <c r="Q17" s="24"/>
      <c r="R17" s="24"/>
      <c r="S17" s="24"/>
      <c r="T17" s="24"/>
      <c r="U17" s="24"/>
      <c r="V17" s="24"/>
      <c r="W17" s="24"/>
      <c r="X17" s="24"/>
      <c r="Y17" s="24"/>
      <c r="Z17" s="24"/>
    </row>
    <row r="18" spans="1:26" ht="37.5" customHeight="1" x14ac:dyDescent="0.3">
      <c r="A18" s="307" t="s">
        <v>290</v>
      </c>
      <c r="B18" s="308"/>
      <c r="C18" s="309"/>
      <c r="D18" s="64" t="s">
        <v>86</v>
      </c>
      <c r="E18" s="15"/>
      <c r="F18" s="15"/>
      <c r="G18" s="15"/>
      <c r="H18" s="15"/>
      <c r="I18" s="15"/>
      <c r="J18" s="15"/>
      <c r="K18" s="15"/>
      <c r="L18" s="29"/>
      <c r="M18" s="29"/>
      <c r="N18" s="24"/>
      <c r="O18" s="24"/>
      <c r="P18" s="24"/>
      <c r="Q18" s="24"/>
      <c r="R18" s="24"/>
      <c r="S18" s="24"/>
      <c r="T18" s="24"/>
      <c r="U18" s="24"/>
      <c r="V18" s="24"/>
      <c r="W18" s="24"/>
      <c r="X18" s="24"/>
      <c r="Y18" s="24"/>
      <c r="Z18" s="24"/>
    </row>
    <row r="19" spans="1:26" ht="37.5" customHeight="1" x14ac:dyDescent="0.3">
      <c r="A19" s="304" t="s">
        <v>94</v>
      </c>
      <c r="B19" s="305"/>
      <c r="C19" s="306"/>
      <c r="D19" s="64"/>
      <c r="E19" s="15"/>
      <c r="F19" s="15"/>
      <c r="G19" s="15"/>
      <c r="H19" s="15"/>
      <c r="I19" s="15"/>
      <c r="J19" s="15"/>
      <c r="K19" s="15"/>
      <c r="L19" s="29"/>
      <c r="M19" s="29"/>
      <c r="N19" s="24"/>
      <c r="O19" s="24"/>
      <c r="P19" s="24"/>
      <c r="Q19" s="24"/>
      <c r="R19" s="24"/>
      <c r="S19" s="24"/>
      <c r="T19" s="24"/>
      <c r="U19" s="24"/>
      <c r="V19" s="24"/>
      <c r="W19" s="24"/>
      <c r="X19" s="24"/>
      <c r="Y19" s="24"/>
      <c r="Z19" s="24"/>
    </row>
    <row r="20" spans="1:26" ht="45.75" customHeight="1" x14ac:dyDescent="0.3">
      <c r="A20" s="310" t="s">
        <v>340</v>
      </c>
      <c r="B20" s="311"/>
      <c r="C20" s="270" t="s">
        <v>325</v>
      </c>
      <c r="D20" s="64"/>
      <c r="E20" s="15"/>
      <c r="F20" s="15"/>
      <c r="G20" s="15"/>
      <c r="H20" s="15"/>
      <c r="I20" s="15"/>
      <c r="J20" s="15"/>
      <c r="K20" s="15"/>
      <c r="L20" s="29"/>
      <c r="M20" s="29"/>
      <c r="N20" s="24"/>
      <c r="O20" s="24"/>
      <c r="P20" s="24"/>
      <c r="Q20" s="24"/>
      <c r="R20" s="24"/>
      <c r="S20" s="24"/>
      <c r="T20" s="24"/>
      <c r="U20" s="24"/>
      <c r="V20" s="24"/>
      <c r="W20" s="24"/>
      <c r="X20" s="24"/>
      <c r="Y20" s="24"/>
      <c r="Z20" s="24"/>
    </row>
    <row r="21" spans="1:26" ht="31.5" customHeight="1" x14ac:dyDescent="0.3">
      <c r="A21" s="278" t="s">
        <v>50</v>
      </c>
      <c r="B21" s="279"/>
      <c r="C21" s="280"/>
      <c r="D21" s="64" t="s">
        <v>86</v>
      </c>
      <c r="E21" s="15"/>
      <c r="F21" s="15"/>
      <c r="G21" s="15"/>
      <c r="H21" s="15"/>
      <c r="I21" s="15"/>
      <c r="J21" s="15"/>
      <c r="K21" s="15"/>
      <c r="L21" s="29"/>
      <c r="M21" s="29"/>
      <c r="N21" s="24"/>
      <c r="O21" s="24"/>
      <c r="P21" s="24"/>
      <c r="Q21" s="24"/>
      <c r="R21" s="24"/>
      <c r="S21" s="24"/>
      <c r="T21" s="24"/>
      <c r="U21" s="24"/>
      <c r="V21" s="24"/>
      <c r="W21" s="24"/>
      <c r="X21" s="24"/>
      <c r="Y21" s="24"/>
      <c r="Z21" s="24"/>
    </row>
    <row r="22" spans="1:26" ht="24.75" customHeight="1" x14ac:dyDescent="0.3">
      <c r="A22" s="281" t="s">
        <v>206</v>
      </c>
      <c r="B22" s="103" t="s">
        <v>0</v>
      </c>
      <c r="C22" s="282" t="s">
        <v>11</v>
      </c>
      <c r="D22" s="64" t="s">
        <v>86</v>
      </c>
      <c r="E22" s="15"/>
      <c r="F22" s="15"/>
      <c r="G22" s="15"/>
      <c r="H22" s="15"/>
      <c r="I22" s="15"/>
      <c r="J22" s="15"/>
      <c r="K22" s="15"/>
      <c r="L22" s="31"/>
      <c r="M22" s="31"/>
      <c r="N22" s="24"/>
      <c r="O22" s="24"/>
      <c r="P22" s="24"/>
      <c r="Q22" s="24"/>
      <c r="R22" s="24"/>
      <c r="S22" s="24"/>
      <c r="T22" s="24"/>
      <c r="U22" s="24"/>
      <c r="V22" s="24"/>
      <c r="W22" s="24"/>
      <c r="X22" s="24"/>
      <c r="Y22" s="24"/>
      <c r="Z22" s="24"/>
    </row>
    <row r="23" spans="1:26" ht="91.5" customHeight="1" x14ac:dyDescent="0.3">
      <c r="A23" s="272" t="s">
        <v>1</v>
      </c>
      <c r="B23" s="273" t="s">
        <v>297</v>
      </c>
      <c r="C23" s="290"/>
      <c r="D23" s="64" t="s">
        <v>86</v>
      </c>
      <c r="E23" s="15"/>
      <c r="F23" s="15"/>
      <c r="G23" s="15"/>
      <c r="H23" s="15"/>
      <c r="I23" s="15"/>
      <c r="J23" s="15"/>
      <c r="K23" s="15"/>
      <c r="L23" s="32"/>
      <c r="M23" s="32"/>
      <c r="N23" s="24"/>
      <c r="O23" s="24"/>
      <c r="P23" s="24"/>
      <c r="Q23" s="24"/>
      <c r="R23" s="24"/>
      <c r="S23" s="24"/>
      <c r="T23" s="24"/>
      <c r="U23" s="24"/>
      <c r="V23" s="24"/>
      <c r="W23" s="24"/>
      <c r="X23" s="24"/>
      <c r="Y23" s="24"/>
      <c r="Z23" s="24"/>
    </row>
    <row r="24" spans="1:26" ht="48" customHeight="1" x14ac:dyDescent="0.3">
      <c r="A24" s="272" t="s">
        <v>3</v>
      </c>
      <c r="B24" s="273" t="s">
        <v>307</v>
      </c>
      <c r="C24" s="290"/>
      <c r="D24" s="64" t="s">
        <v>86</v>
      </c>
      <c r="E24" s="15"/>
      <c r="F24" s="15"/>
      <c r="G24" s="15"/>
      <c r="H24" s="15"/>
      <c r="I24" s="15"/>
      <c r="J24" s="15"/>
      <c r="K24" s="15"/>
      <c r="L24" s="32"/>
      <c r="M24" s="32"/>
      <c r="N24" s="24"/>
      <c r="O24" s="24"/>
      <c r="P24" s="24"/>
      <c r="Q24" s="24"/>
      <c r="R24" s="24"/>
      <c r="S24" s="24"/>
      <c r="T24" s="24"/>
      <c r="U24" s="24"/>
      <c r="V24" s="24"/>
      <c r="W24" s="24"/>
      <c r="X24" s="24"/>
      <c r="Y24" s="24"/>
      <c r="Z24" s="24"/>
    </row>
    <row r="25" spans="1:26" ht="22.5" customHeight="1" x14ac:dyDescent="0.3">
      <c r="A25" s="272" t="s">
        <v>6</v>
      </c>
      <c r="B25" s="274" t="s">
        <v>20</v>
      </c>
      <c r="C25" s="290"/>
      <c r="D25" s="64" t="s">
        <v>86</v>
      </c>
      <c r="E25" s="15"/>
      <c r="F25" s="15"/>
      <c r="G25" s="15"/>
      <c r="H25" s="15"/>
      <c r="I25" s="15"/>
      <c r="J25" s="15"/>
      <c r="K25" s="15"/>
      <c r="L25" s="32"/>
      <c r="M25" s="32"/>
      <c r="N25" s="24"/>
      <c r="O25" s="24"/>
      <c r="P25" s="26"/>
      <c r="Q25" s="24"/>
      <c r="R25" s="24"/>
      <c r="S25" s="24"/>
      <c r="T25" s="24"/>
      <c r="U25" s="24"/>
      <c r="V25" s="24"/>
      <c r="W25" s="24"/>
      <c r="X25" s="24"/>
      <c r="Y25" s="24"/>
      <c r="Z25" s="24"/>
    </row>
    <row r="26" spans="1:26" ht="22.5" customHeight="1" x14ac:dyDescent="0.3">
      <c r="A26" s="272" t="s">
        <v>4</v>
      </c>
      <c r="B26" s="275" t="s">
        <v>308</v>
      </c>
      <c r="C26" s="290"/>
      <c r="D26" s="64" t="s">
        <v>86</v>
      </c>
      <c r="E26" s="15"/>
      <c r="F26" s="15"/>
      <c r="G26" s="15"/>
      <c r="H26" s="15"/>
      <c r="I26" s="15"/>
      <c r="J26" s="15"/>
      <c r="K26" s="15"/>
      <c r="L26" s="32"/>
      <c r="M26" s="32"/>
      <c r="N26" s="24"/>
      <c r="O26" s="24"/>
      <c r="P26" s="26"/>
      <c r="Q26" s="24"/>
      <c r="R26" s="24"/>
      <c r="S26" s="24"/>
      <c r="T26" s="24"/>
      <c r="U26" s="24"/>
      <c r="V26" s="24"/>
      <c r="W26" s="24"/>
      <c r="X26" s="24"/>
      <c r="Y26" s="24"/>
      <c r="Z26" s="24"/>
    </row>
    <row r="27" spans="1:26" ht="135" customHeight="1" x14ac:dyDescent="0.3">
      <c r="A27" s="276" t="s">
        <v>2</v>
      </c>
      <c r="B27" s="277" t="s">
        <v>296</v>
      </c>
      <c r="C27" s="291"/>
      <c r="D27" s="64" t="s">
        <v>86</v>
      </c>
      <c r="E27" s="15"/>
      <c r="F27" s="15"/>
      <c r="G27" s="15"/>
      <c r="H27" s="15"/>
      <c r="I27" s="15"/>
      <c r="J27" s="15"/>
      <c r="K27" s="15"/>
      <c r="L27" s="32"/>
      <c r="M27" s="32"/>
      <c r="N27" s="24"/>
      <c r="O27" s="24"/>
      <c r="P27" s="26"/>
      <c r="Q27" s="24"/>
      <c r="R27" s="24"/>
      <c r="S27" s="24"/>
      <c r="T27" s="24"/>
      <c r="U27" s="24"/>
      <c r="V27" s="24"/>
      <c r="W27" s="24"/>
      <c r="X27" s="24"/>
      <c r="Y27" s="24"/>
      <c r="Z27" s="24"/>
    </row>
    <row r="28" spans="1:26" ht="31.5" customHeight="1" x14ac:dyDescent="0.35">
      <c r="A28" s="298" t="s">
        <v>268</v>
      </c>
      <c r="B28" s="299"/>
      <c r="C28" s="300"/>
      <c r="D28" s="64" t="s">
        <v>86</v>
      </c>
      <c r="E28" s="15"/>
      <c r="F28" s="15"/>
      <c r="G28" s="15"/>
      <c r="H28" s="15"/>
      <c r="I28" s="15"/>
      <c r="J28" s="15"/>
      <c r="K28" s="15"/>
      <c r="L28" s="33"/>
      <c r="M28" s="33"/>
      <c r="N28" s="24"/>
      <c r="O28" s="24"/>
      <c r="P28" s="26"/>
      <c r="Q28" s="24"/>
      <c r="R28" s="24"/>
      <c r="S28" s="24"/>
      <c r="T28" s="24"/>
      <c r="U28" s="24"/>
      <c r="V28" s="24"/>
      <c r="W28" s="24"/>
      <c r="X28" s="24"/>
      <c r="Y28" s="24"/>
      <c r="Z28" s="24"/>
    </row>
    <row r="29" spans="1:26" ht="24.75" customHeight="1" x14ac:dyDescent="0.3">
      <c r="A29" s="246" t="str">
        <f>CONCATENATE("The calculated total = "&amp;'Reference Module'!D672&amp;"")</f>
        <v>The calculated total = $0</v>
      </c>
      <c r="B29" s="200"/>
      <c r="C29" s="201"/>
      <c r="D29" s="64" t="s">
        <v>86</v>
      </c>
      <c r="E29" s="15"/>
      <c r="F29" s="15"/>
      <c r="G29" s="15"/>
      <c r="H29" s="15"/>
      <c r="I29" s="15"/>
      <c r="J29" s="15"/>
      <c r="K29" s="15"/>
      <c r="L29" s="32"/>
      <c r="M29" s="32"/>
      <c r="N29" s="24"/>
      <c r="O29" s="24"/>
      <c r="P29" s="26"/>
      <c r="Q29" s="24"/>
      <c r="R29" s="24"/>
      <c r="S29" s="24"/>
      <c r="T29" s="24"/>
      <c r="U29" s="24"/>
      <c r="V29" s="24"/>
      <c r="W29" s="24"/>
      <c r="X29" s="24"/>
      <c r="Y29" s="24"/>
      <c r="Z29" s="24"/>
    </row>
    <row r="30" spans="1:26" ht="75" customHeight="1" x14ac:dyDescent="0.3">
      <c r="A30" s="292" t="str">
        <f>VLOOKUP('Reference Module'!$C$672,'Reference Module'!$A$667:$E$670,2)</f>
        <v>You have no expenses in category A.</v>
      </c>
      <c r="B30" s="293"/>
      <c r="C30" s="294"/>
      <c r="D30" s="64" t="s">
        <v>86</v>
      </c>
      <c r="E30" s="15"/>
      <c r="F30" s="15"/>
      <c r="G30" s="15"/>
      <c r="H30" s="15"/>
      <c r="I30" s="15"/>
      <c r="J30" s="15"/>
      <c r="K30" s="15"/>
      <c r="L30" s="32"/>
      <c r="M30" s="32"/>
      <c r="N30" s="24"/>
      <c r="O30" s="24"/>
      <c r="P30" s="26"/>
      <c r="Q30" s="24"/>
      <c r="R30" s="24"/>
      <c r="S30" s="24"/>
      <c r="T30" s="24"/>
      <c r="U30" s="24"/>
      <c r="V30" s="24"/>
      <c r="W30" s="24"/>
      <c r="X30" s="24"/>
      <c r="Y30" s="24"/>
      <c r="Z30" s="24"/>
    </row>
    <row r="31" spans="1:26" ht="150" customHeight="1" thickBot="1" x14ac:dyDescent="0.35">
      <c r="A31" s="295" t="str">
        <f>VLOOKUP('Reference Module'!$C$672,'Reference Module'!$A$667:$E$670,5)</f>
        <v>myTax works out the calculated total as $0 which is the total of the following less any cents:
•  Category B ($0.00) + category C ($0.00) + category D ($0.00).</v>
      </c>
      <c r="B31" s="296"/>
      <c r="C31" s="297"/>
      <c r="D31" s="64" t="s">
        <v>86</v>
      </c>
      <c r="E31" s="15"/>
      <c r="F31" s="15"/>
      <c r="G31" s="15"/>
      <c r="H31" s="15"/>
      <c r="I31" s="15"/>
      <c r="J31" s="15"/>
      <c r="K31" s="15"/>
      <c r="L31" s="32"/>
      <c r="M31" s="32"/>
      <c r="N31" s="24"/>
      <c r="O31" s="24"/>
      <c r="P31" s="26"/>
      <c r="Q31" s="24"/>
      <c r="R31" s="24"/>
      <c r="S31" s="24"/>
      <c r="T31" s="24"/>
      <c r="U31" s="24"/>
      <c r="V31" s="24"/>
      <c r="W31" s="24"/>
      <c r="X31" s="24"/>
      <c r="Y31" s="24"/>
      <c r="Z31" s="24"/>
    </row>
    <row r="32" spans="1:26" x14ac:dyDescent="0.3">
      <c r="A32" s="64" t="s">
        <v>287</v>
      </c>
      <c r="B32" s="64" t="s">
        <v>287</v>
      </c>
      <c r="C32" s="64" t="s">
        <v>287</v>
      </c>
      <c r="D32" s="64" t="s">
        <v>86</v>
      </c>
      <c r="E32" s="15"/>
      <c r="F32" s="15"/>
      <c r="G32" s="15"/>
      <c r="H32" s="15"/>
      <c r="I32" s="15"/>
      <c r="J32" s="15"/>
      <c r="K32" s="15"/>
      <c r="L32" s="32"/>
      <c r="M32" s="32"/>
      <c r="N32" s="24"/>
      <c r="O32" s="24"/>
      <c r="P32" s="26"/>
      <c r="Q32" s="24"/>
      <c r="R32" s="24"/>
      <c r="S32" s="24"/>
      <c r="T32" s="24"/>
      <c r="U32" s="24"/>
      <c r="V32" s="24"/>
      <c r="W32" s="24"/>
      <c r="X32" s="24"/>
      <c r="Y32" s="24"/>
      <c r="Z32" s="24"/>
    </row>
    <row r="33" spans="1:26" x14ac:dyDescent="0.3">
      <c r="A33" s="13"/>
      <c r="B33" s="13"/>
      <c r="C33" s="13"/>
      <c r="D33" s="14"/>
      <c r="E33" s="34"/>
      <c r="F33" s="34"/>
      <c r="G33" s="34"/>
      <c r="H33" s="34"/>
      <c r="I33" s="34"/>
      <c r="J33" s="32"/>
      <c r="K33" s="32"/>
      <c r="L33" s="32"/>
      <c r="M33" s="32"/>
      <c r="N33" s="24"/>
      <c r="O33" s="24"/>
      <c r="P33" s="26"/>
      <c r="Q33" s="24"/>
      <c r="R33" s="24"/>
      <c r="S33" s="24"/>
      <c r="T33" s="24"/>
      <c r="U33" s="24"/>
      <c r="V33" s="24"/>
      <c r="W33" s="24"/>
      <c r="X33" s="24"/>
      <c r="Y33" s="24"/>
      <c r="Z33" s="24"/>
    </row>
    <row r="34" spans="1:26" x14ac:dyDescent="0.3">
      <c r="B34" s="24"/>
      <c r="C34" s="34"/>
      <c r="D34" s="34"/>
      <c r="E34" s="36"/>
      <c r="F34" s="34"/>
      <c r="G34" s="34"/>
      <c r="H34" s="34"/>
      <c r="I34" s="34"/>
      <c r="J34" s="32"/>
      <c r="K34" s="32"/>
      <c r="L34" s="32"/>
      <c r="M34" s="32"/>
      <c r="N34" s="24"/>
      <c r="O34" s="24"/>
      <c r="P34" s="26"/>
      <c r="Q34" s="24"/>
      <c r="R34" s="24"/>
      <c r="S34" s="24"/>
      <c r="T34" s="24"/>
      <c r="U34" s="24"/>
      <c r="V34" s="24"/>
      <c r="W34" s="24"/>
      <c r="X34" s="24"/>
      <c r="Y34" s="24"/>
      <c r="Z34" s="24"/>
    </row>
    <row r="35" spans="1:26" x14ac:dyDescent="0.3">
      <c r="A35" s="24"/>
      <c r="B35" s="24"/>
      <c r="C35" s="34"/>
      <c r="D35" s="34"/>
      <c r="E35" s="36"/>
      <c r="F35" s="34"/>
      <c r="G35" s="34"/>
      <c r="H35" s="34"/>
      <c r="I35" s="34"/>
      <c r="J35" s="32"/>
      <c r="K35" s="32"/>
      <c r="L35" s="32"/>
      <c r="M35" s="32"/>
      <c r="N35" s="24"/>
      <c r="O35" s="24"/>
      <c r="P35" s="26"/>
      <c r="Q35" s="24"/>
      <c r="R35" s="24"/>
      <c r="S35" s="24"/>
      <c r="T35" s="24"/>
      <c r="U35" s="24"/>
      <c r="V35" s="24"/>
      <c r="W35" s="24"/>
      <c r="X35" s="24"/>
      <c r="Y35" s="24"/>
      <c r="Z35" s="24"/>
    </row>
    <row r="36" spans="1:26" x14ac:dyDescent="0.3">
      <c r="A36" s="38"/>
      <c r="B36" s="38"/>
      <c r="C36" s="38"/>
      <c r="D36" s="38"/>
      <c r="E36" s="36"/>
      <c r="F36" s="34"/>
      <c r="G36" s="34"/>
      <c r="H36" s="34"/>
      <c r="I36" s="34"/>
      <c r="J36" s="32"/>
      <c r="K36" s="32"/>
      <c r="L36" s="32"/>
      <c r="M36" s="32"/>
      <c r="N36" s="24"/>
      <c r="O36" s="24"/>
      <c r="P36" s="26"/>
      <c r="Q36" s="24"/>
      <c r="R36" s="24"/>
      <c r="S36" s="24"/>
      <c r="T36" s="24"/>
      <c r="U36" s="24"/>
      <c r="V36" s="24"/>
      <c r="W36" s="24"/>
      <c r="X36" s="24"/>
      <c r="Y36" s="24"/>
      <c r="Z36" s="24"/>
    </row>
    <row r="37" spans="1:26" ht="24" customHeight="1" x14ac:dyDescent="0.3">
      <c r="A37" s="24"/>
      <c r="B37" s="24"/>
      <c r="C37" s="24"/>
      <c r="D37" s="24"/>
      <c r="E37" s="37"/>
      <c r="F37" s="24"/>
      <c r="G37" s="34"/>
      <c r="H37" s="24"/>
      <c r="I37" s="24"/>
      <c r="J37" s="24"/>
      <c r="K37" s="24"/>
      <c r="L37" s="24"/>
      <c r="M37" s="24"/>
      <c r="N37" s="24"/>
      <c r="O37" s="24"/>
      <c r="P37" s="26"/>
      <c r="Q37" s="24"/>
      <c r="R37" s="24"/>
      <c r="S37" s="24"/>
      <c r="T37" s="24"/>
      <c r="U37" s="24"/>
      <c r="V37" s="24"/>
      <c r="W37" s="24"/>
      <c r="X37" s="24"/>
      <c r="Y37" s="24"/>
      <c r="Z37" s="24"/>
    </row>
    <row r="38" spans="1:26" ht="22.5" customHeight="1" x14ac:dyDescent="0.3">
      <c r="A38" s="24"/>
      <c r="B38" s="24"/>
      <c r="C38" s="24"/>
      <c r="D38" s="24"/>
      <c r="E38" s="37"/>
      <c r="F38" s="24"/>
      <c r="G38" s="34"/>
      <c r="H38" s="24"/>
      <c r="I38" s="24"/>
      <c r="J38" s="24"/>
      <c r="K38" s="24"/>
      <c r="L38" s="24"/>
      <c r="M38" s="24"/>
      <c r="N38" s="24"/>
      <c r="O38" s="24"/>
      <c r="P38" s="26"/>
      <c r="Q38" s="24"/>
      <c r="R38" s="24"/>
      <c r="S38" s="24"/>
      <c r="T38" s="24"/>
      <c r="U38" s="24"/>
      <c r="V38" s="24"/>
      <c r="W38" s="24"/>
      <c r="X38" s="24"/>
      <c r="Y38" s="24"/>
      <c r="Z38" s="24"/>
    </row>
    <row r="39" spans="1:26" ht="22.5" customHeight="1" x14ac:dyDescent="0.3">
      <c r="A39" s="24"/>
      <c r="B39" s="24"/>
      <c r="C39" s="24"/>
      <c r="D39" s="24"/>
      <c r="E39" s="37"/>
      <c r="F39" s="24"/>
      <c r="G39" s="34"/>
      <c r="H39" s="24"/>
      <c r="I39" s="24"/>
      <c r="J39" s="24"/>
      <c r="K39" s="24"/>
      <c r="L39" s="24"/>
      <c r="M39" s="24"/>
      <c r="N39" s="24"/>
      <c r="O39" s="24"/>
      <c r="P39" s="26"/>
      <c r="Q39" s="24"/>
      <c r="R39" s="24"/>
      <c r="S39" s="24"/>
      <c r="T39" s="24"/>
      <c r="U39" s="24"/>
      <c r="V39" s="24"/>
      <c r="W39" s="24"/>
      <c r="X39" s="24"/>
      <c r="Y39" s="24"/>
      <c r="Z39" s="24"/>
    </row>
    <row r="40" spans="1:26" ht="101.25" customHeight="1" x14ac:dyDescent="0.3">
      <c r="A40" s="24"/>
      <c r="B40" s="24"/>
      <c r="C40" s="24"/>
      <c r="D40" s="24"/>
      <c r="E40" s="37"/>
      <c r="F40" s="24"/>
      <c r="G40" s="35"/>
      <c r="H40" s="24"/>
      <c r="I40" s="24"/>
      <c r="J40" s="24"/>
      <c r="K40" s="24"/>
      <c r="L40" s="24"/>
      <c r="M40" s="24"/>
      <c r="N40" s="24"/>
      <c r="O40" s="24"/>
      <c r="P40" s="26"/>
      <c r="Q40" s="24"/>
      <c r="R40" s="24"/>
      <c r="S40" s="24"/>
      <c r="T40" s="24"/>
      <c r="U40" s="24"/>
      <c r="V40" s="24"/>
      <c r="W40" s="24"/>
      <c r="X40" s="24"/>
      <c r="Y40" s="24"/>
      <c r="Z40" s="24"/>
    </row>
    <row r="41" spans="1:26" ht="101.25" customHeight="1" x14ac:dyDescent="0.3">
      <c r="A41" s="24"/>
      <c r="B41" s="24"/>
      <c r="C41" s="24"/>
      <c r="D41" s="24"/>
      <c r="E41" s="37"/>
      <c r="F41" s="24"/>
      <c r="G41" s="34"/>
      <c r="H41" s="24"/>
      <c r="I41" s="24"/>
      <c r="J41" s="24"/>
      <c r="K41" s="24"/>
      <c r="L41" s="24"/>
      <c r="M41" s="24"/>
      <c r="N41" s="24"/>
      <c r="O41" s="24"/>
      <c r="P41" s="26"/>
      <c r="Q41" s="24"/>
      <c r="R41" s="24"/>
      <c r="S41" s="24"/>
      <c r="T41" s="24"/>
      <c r="U41" s="24"/>
      <c r="V41" s="24"/>
      <c r="W41" s="24"/>
      <c r="X41" s="24"/>
      <c r="Y41" s="24"/>
      <c r="Z41" s="24"/>
    </row>
    <row r="42" spans="1:26" ht="207" customHeight="1" x14ac:dyDescent="0.3">
      <c r="A42" s="24"/>
      <c r="B42" s="24"/>
      <c r="C42" s="24"/>
      <c r="D42" s="24"/>
      <c r="E42" s="37"/>
      <c r="F42" s="24"/>
      <c r="G42" s="34"/>
      <c r="H42" s="24"/>
      <c r="I42" s="24"/>
      <c r="J42" s="24"/>
      <c r="K42" s="24"/>
      <c r="L42" s="24"/>
      <c r="M42" s="24"/>
      <c r="N42" s="24"/>
      <c r="O42" s="24"/>
      <c r="P42" s="26"/>
      <c r="Q42" s="24"/>
      <c r="R42" s="24"/>
      <c r="S42" s="24"/>
      <c r="T42" s="24"/>
      <c r="U42" s="24"/>
      <c r="V42" s="24"/>
      <c r="W42" s="24"/>
      <c r="X42" s="24"/>
      <c r="Y42" s="24"/>
      <c r="Z42" s="24"/>
    </row>
    <row r="43" spans="1:26" ht="22.5" customHeight="1" x14ac:dyDescent="0.3">
      <c r="A43" s="24"/>
      <c r="B43" s="24"/>
      <c r="C43" s="24"/>
      <c r="D43" s="24"/>
      <c r="E43" s="37"/>
      <c r="F43" s="24"/>
      <c r="G43" s="34"/>
      <c r="H43" s="24"/>
      <c r="I43" s="24"/>
      <c r="J43" s="24"/>
      <c r="K43" s="24"/>
      <c r="L43" s="24"/>
      <c r="M43" s="24"/>
      <c r="N43" s="24"/>
      <c r="O43" s="24"/>
      <c r="P43" s="26"/>
      <c r="Q43" s="24"/>
      <c r="R43" s="24"/>
      <c r="S43" s="24"/>
      <c r="T43" s="24"/>
      <c r="U43" s="24"/>
      <c r="V43" s="24"/>
      <c r="W43" s="24"/>
      <c r="X43" s="24"/>
      <c r="Y43" s="24"/>
      <c r="Z43" s="24"/>
    </row>
    <row r="44" spans="1:26" ht="15.75" customHeight="1" x14ac:dyDescent="0.3">
      <c r="A44" s="24"/>
      <c r="B44" s="24"/>
      <c r="C44" s="24"/>
      <c r="D44" s="24"/>
      <c r="E44" s="37"/>
      <c r="F44" s="24"/>
      <c r="G44" s="34"/>
      <c r="H44" s="24"/>
      <c r="I44" s="24"/>
      <c r="J44" s="24"/>
      <c r="K44" s="24"/>
      <c r="L44" s="24"/>
      <c r="M44" s="24"/>
      <c r="N44" s="24"/>
      <c r="O44" s="24"/>
      <c r="P44" s="26"/>
      <c r="Q44" s="24"/>
      <c r="R44" s="24"/>
      <c r="S44" s="24"/>
      <c r="T44" s="24"/>
      <c r="U44" s="24"/>
      <c r="V44" s="24"/>
      <c r="W44" s="24"/>
      <c r="X44" s="24"/>
      <c r="Y44" s="24"/>
      <c r="Z44" s="24"/>
    </row>
    <row r="45" spans="1:26" ht="15.75" customHeight="1" x14ac:dyDescent="0.3">
      <c r="A45" s="24"/>
      <c r="B45" s="24"/>
      <c r="C45" s="24"/>
      <c r="D45" s="24"/>
      <c r="E45" s="37"/>
      <c r="F45" s="24"/>
      <c r="G45" s="34"/>
      <c r="H45" s="24"/>
      <c r="I45" s="24"/>
      <c r="J45" s="24"/>
      <c r="K45" s="24"/>
      <c r="L45" s="24"/>
      <c r="M45" s="24"/>
      <c r="N45" s="24"/>
      <c r="O45" s="24"/>
      <c r="P45" s="26"/>
      <c r="Q45" s="24"/>
      <c r="R45" s="24"/>
      <c r="S45" s="24"/>
      <c r="T45" s="24"/>
      <c r="U45" s="24"/>
      <c r="V45" s="24"/>
      <c r="W45" s="24"/>
      <c r="X45" s="24"/>
      <c r="Y45" s="24"/>
      <c r="Z45" s="24"/>
    </row>
    <row r="46" spans="1:26" ht="15.75" customHeight="1" x14ac:dyDescent="0.3">
      <c r="A46" s="24"/>
      <c r="B46" s="24"/>
      <c r="C46" s="24"/>
      <c r="D46" s="24"/>
      <c r="E46" s="37"/>
      <c r="F46" s="24"/>
      <c r="G46" s="34"/>
      <c r="H46" s="24"/>
      <c r="I46" s="24"/>
      <c r="J46" s="24"/>
      <c r="K46" s="24"/>
      <c r="L46" s="24"/>
      <c r="M46" s="24"/>
      <c r="N46" s="24"/>
      <c r="O46" s="24"/>
      <c r="P46" s="26"/>
      <c r="Q46" s="24"/>
      <c r="R46" s="24"/>
      <c r="S46" s="24"/>
      <c r="T46" s="24"/>
      <c r="U46" s="24"/>
      <c r="V46" s="24"/>
      <c r="W46" s="24"/>
      <c r="X46" s="24"/>
      <c r="Y46" s="24"/>
      <c r="Z46" s="24"/>
    </row>
    <row r="47" spans="1:26" ht="26.25" customHeight="1" x14ac:dyDescent="0.3">
      <c r="A47" s="24"/>
      <c r="B47" s="24"/>
      <c r="C47" s="24"/>
      <c r="D47" s="24"/>
      <c r="E47" s="37"/>
      <c r="F47" s="24"/>
      <c r="G47" s="34"/>
      <c r="H47" s="24"/>
      <c r="I47" s="24"/>
      <c r="J47" s="24"/>
      <c r="K47" s="24"/>
      <c r="L47" s="24"/>
      <c r="M47" s="24"/>
      <c r="N47" s="24"/>
      <c r="O47" s="24"/>
      <c r="P47" s="26"/>
      <c r="Q47" s="24"/>
      <c r="R47" s="24"/>
      <c r="S47" s="24"/>
      <c r="T47" s="24"/>
      <c r="U47" s="24"/>
      <c r="V47" s="24"/>
      <c r="W47" s="24"/>
      <c r="X47" s="24"/>
      <c r="Y47" s="24"/>
      <c r="Z47" s="24"/>
    </row>
    <row r="48" spans="1:26" ht="42.75" customHeight="1" x14ac:dyDescent="0.3">
      <c r="A48" s="24"/>
      <c r="B48" s="24"/>
      <c r="C48" s="24"/>
      <c r="D48" s="24"/>
      <c r="E48" s="37"/>
      <c r="F48" s="24"/>
      <c r="G48" s="34"/>
      <c r="H48" s="24"/>
      <c r="I48" s="24"/>
      <c r="J48" s="24"/>
      <c r="K48" s="24"/>
      <c r="L48" s="24"/>
      <c r="M48" s="24"/>
      <c r="N48" s="24"/>
      <c r="O48" s="24"/>
      <c r="P48" s="26"/>
      <c r="Q48" s="24"/>
      <c r="R48" s="24"/>
      <c r="S48" s="24"/>
      <c r="T48" s="24"/>
      <c r="U48" s="24"/>
      <c r="V48" s="24"/>
      <c r="W48" s="24"/>
      <c r="X48" s="24"/>
      <c r="Y48" s="24"/>
      <c r="Z48" s="24"/>
    </row>
    <row r="49" spans="1:26" ht="15.75" customHeight="1" x14ac:dyDescent="0.3">
      <c r="A49" s="24"/>
      <c r="B49" s="24"/>
      <c r="C49" s="24"/>
      <c r="D49" s="24"/>
      <c r="E49" s="37"/>
      <c r="F49" s="24"/>
      <c r="G49" s="34"/>
      <c r="H49" s="24"/>
      <c r="I49" s="24"/>
      <c r="J49" s="24"/>
      <c r="K49" s="24"/>
      <c r="L49" s="24"/>
      <c r="M49" s="24"/>
      <c r="N49" s="24"/>
      <c r="O49" s="24"/>
      <c r="P49" s="26"/>
      <c r="Q49" s="24"/>
      <c r="R49" s="24"/>
      <c r="S49" s="24"/>
      <c r="T49" s="24"/>
      <c r="U49" s="24"/>
      <c r="V49" s="24"/>
      <c r="W49" s="24"/>
      <c r="X49" s="24"/>
      <c r="Y49" s="24"/>
      <c r="Z49" s="24"/>
    </row>
    <row r="50" spans="1:26" ht="15.75" customHeight="1" x14ac:dyDescent="0.3">
      <c r="A50" s="24"/>
      <c r="B50" s="24"/>
      <c r="C50" s="24"/>
      <c r="D50" s="24"/>
      <c r="E50" s="37"/>
      <c r="F50" s="24"/>
      <c r="G50" s="34"/>
      <c r="H50" s="24"/>
      <c r="I50" s="24"/>
      <c r="J50" s="24"/>
      <c r="K50" s="24"/>
      <c r="L50" s="24"/>
      <c r="M50" s="24"/>
      <c r="N50" s="24"/>
      <c r="O50" s="24"/>
      <c r="P50" s="26"/>
      <c r="Q50" s="24"/>
      <c r="R50" s="24"/>
      <c r="S50" s="24"/>
      <c r="T50" s="24"/>
      <c r="U50" s="24"/>
      <c r="V50" s="24"/>
      <c r="W50" s="24"/>
      <c r="X50" s="24"/>
      <c r="Y50" s="24"/>
      <c r="Z50" s="24"/>
    </row>
    <row r="51" spans="1:26" ht="15.75" customHeight="1" x14ac:dyDescent="0.3">
      <c r="A51" s="24"/>
      <c r="B51" s="24"/>
      <c r="C51" s="24"/>
      <c r="D51" s="24"/>
      <c r="E51" s="37"/>
      <c r="F51" s="24"/>
      <c r="G51" s="34"/>
      <c r="H51" s="34"/>
      <c r="I51" s="34"/>
      <c r="J51" s="32"/>
      <c r="K51" s="32"/>
      <c r="L51" s="32"/>
      <c r="M51" s="32"/>
      <c r="N51" s="24"/>
      <c r="O51" s="24"/>
      <c r="P51" s="26"/>
      <c r="Q51" s="24"/>
      <c r="R51" s="24"/>
      <c r="S51" s="24"/>
      <c r="T51" s="24"/>
      <c r="U51" s="24"/>
      <c r="V51" s="24"/>
      <c r="W51" s="24"/>
      <c r="X51" s="24"/>
      <c r="Y51" s="24"/>
      <c r="Z51" s="24"/>
    </row>
    <row r="52" spans="1:26" ht="15.75" customHeight="1" x14ac:dyDescent="0.3">
      <c r="A52" s="24"/>
      <c r="B52" s="24"/>
      <c r="C52" s="24"/>
      <c r="D52" s="24"/>
      <c r="E52" s="37"/>
      <c r="F52" s="24"/>
      <c r="G52" s="34"/>
      <c r="H52" s="34"/>
      <c r="I52" s="34"/>
      <c r="J52" s="32"/>
      <c r="K52" s="32"/>
      <c r="L52" s="32"/>
      <c r="M52" s="32"/>
      <c r="N52" s="24"/>
      <c r="O52" s="24"/>
      <c r="P52" s="26"/>
      <c r="Q52" s="24"/>
      <c r="R52" s="24"/>
      <c r="S52" s="24"/>
      <c r="T52" s="24"/>
      <c r="U52" s="24"/>
      <c r="V52" s="24"/>
      <c r="W52" s="24"/>
      <c r="X52" s="24"/>
      <c r="Y52" s="24"/>
      <c r="Z52" s="24"/>
    </row>
    <row r="53" spans="1:26" ht="15.75" customHeight="1" x14ac:dyDescent="0.3">
      <c r="A53" s="24"/>
      <c r="B53" s="24"/>
      <c r="C53" s="24"/>
      <c r="D53" s="24"/>
      <c r="E53" s="37"/>
      <c r="F53" s="24"/>
      <c r="G53" s="34"/>
      <c r="H53" s="34"/>
      <c r="I53" s="34"/>
      <c r="J53" s="32"/>
      <c r="K53" s="32"/>
      <c r="L53" s="32"/>
      <c r="M53" s="32"/>
      <c r="N53" s="24"/>
      <c r="O53" s="24"/>
      <c r="P53" s="26"/>
      <c r="Q53" s="24"/>
      <c r="R53" s="24"/>
      <c r="S53" s="24"/>
      <c r="T53" s="24"/>
      <c r="U53" s="24"/>
      <c r="V53" s="24"/>
      <c r="W53" s="24"/>
      <c r="X53" s="24"/>
      <c r="Y53" s="24"/>
      <c r="Z53" s="24"/>
    </row>
    <row r="54" spans="1:26" ht="15.75" customHeight="1" x14ac:dyDescent="0.3">
      <c r="A54" s="24"/>
      <c r="B54" s="24"/>
      <c r="C54" s="24"/>
      <c r="D54" s="24"/>
      <c r="E54" s="37"/>
      <c r="F54" s="24"/>
      <c r="G54" s="34"/>
      <c r="H54" s="34"/>
      <c r="I54" s="34"/>
      <c r="J54" s="32"/>
      <c r="K54" s="32"/>
      <c r="L54" s="32"/>
      <c r="M54" s="32"/>
      <c r="N54" s="24"/>
      <c r="O54" s="24"/>
      <c r="P54" s="26"/>
      <c r="Q54" s="24"/>
      <c r="R54" s="24"/>
      <c r="S54" s="24"/>
      <c r="T54" s="24"/>
      <c r="U54" s="24"/>
      <c r="V54" s="24"/>
      <c r="W54" s="24"/>
      <c r="X54" s="24"/>
      <c r="Y54" s="24"/>
      <c r="Z54" s="24"/>
    </row>
    <row r="55" spans="1:26" ht="15.75" customHeight="1" x14ac:dyDescent="0.3">
      <c r="A55" s="24"/>
      <c r="B55" s="24"/>
      <c r="C55" s="24"/>
      <c r="D55" s="24"/>
      <c r="G55" s="12"/>
      <c r="H55" s="12"/>
      <c r="I55" s="12"/>
      <c r="J55" s="20"/>
      <c r="K55" s="20"/>
      <c r="L55" s="20"/>
      <c r="M55" s="20"/>
      <c r="P55" s="2"/>
    </row>
    <row r="56" spans="1:26" ht="15.75" customHeight="1" x14ac:dyDescent="0.3">
      <c r="G56" s="21"/>
      <c r="H56" s="19"/>
      <c r="I56" s="19"/>
      <c r="J56" s="19"/>
      <c r="K56" s="19"/>
      <c r="L56" s="19"/>
      <c r="M56" s="19"/>
    </row>
    <row r="57" spans="1:26" ht="15.75" customHeight="1" x14ac:dyDescent="0.3">
      <c r="G57" s="21"/>
      <c r="H57" s="19"/>
      <c r="I57" s="19"/>
      <c r="J57" s="19"/>
      <c r="K57" s="19"/>
      <c r="L57" s="19"/>
      <c r="M57" s="19"/>
    </row>
    <row r="58" spans="1:26" x14ac:dyDescent="0.3">
      <c r="A58" s="18"/>
      <c r="B58" s="22"/>
      <c r="C58" s="18"/>
      <c r="D58" s="23"/>
      <c r="E58" s="23"/>
      <c r="F58" s="19"/>
      <c r="G58" s="19"/>
      <c r="H58" s="19"/>
      <c r="I58" s="19"/>
      <c r="J58" s="19"/>
      <c r="K58" s="19"/>
      <c r="L58" s="19"/>
      <c r="M58" s="19"/>
    </row>
    <row r="59" spans="1:26" x14ac:dyDescent="0.3">
      <c r="G59" s="3"/>
      <c r="H59" s="3"/>
      <c r="I59" s="3"/>
      <c r="J59" s="3"/>
      <c r="K59" s="3"/>
      <c r="L59" s="3"/>
      <c r="M59" s="3"/>
    </row>
    <row r="60" spans="1:26" x14ac:dyDescent="0.3">
      <c r="G60" s="7"/>
      <c r="H60" s="7"/>
      <c r="I60" s="7"/>
      <c r="J60" s="7"/>
      <c r="K60" s="7"/>
      <c r="L60" s="7"/>
      <c r="M60" s="7"/>
    </row>
    <row r="61" spans="1:26" x14ac:dyDescent="0.3">
      <c r="G61" s="4"/>
      <c r="H61" s="4"/>
      <c r="I61" s="4"/>
      <c r="J61" s="4"/>
      <c r="K61" s="4"/>
      <c r="L61" s="4"/>
      <c r="M61" s="4"/>
    </row>
    <row r="62" spans="1:26" x14ac:dyDescent="0.3">
      <c r="G62" s="6"/>
      <c r="H62" s="4"/>
      <c r="I62" s="4"/>
      <c r="J62" s="4"/>
      <c r="K62" s="4"/>
      <c r="L62" s="4"/>
      <c r="M62" s="4"/>
    </row>
    <row r="63" spans="1:26" x14ac:dyDescent="0.3">
      <c r="G63" s="4"/>
      <c r="H63" s="4"/>
      <c r="I63" s="4"/>
      <c r="J63" s="4"/>
      <c r="K63" s="4"/>
      <c r="L63" s="4"/>
      <c r="M63" s="4"/>
    </row>
    <row r="64" spans="1:26" x14ac:dyDescent="0.3">
      <c r="G64" s="4"/>
      <c r="H64" s="6"/>
      <c r="I64" s="6"/>
      <c r="J64" s="4"/>
      <c r="K64" s="4"/>
      <c r="L64" s="4"/>
      <c r="M64" s="4"/>
    </row>
    <row r="65" spans="1:13" x14ac:dyDescent="0.3">
      <c r="G65" s="4"/>
      <c r="H65" s="6"/>
      <c r="I65" s="6"/>
      <c r="J65" s="4"/>
      <c r="K65" s="4"/>
      <c r="L65" s="4"/>
      <c r="M65" s="4"/>
    </row>
    <row r="66" spans="1:13" x14ac:dyDescent="0.3">
      <c r="G66" s="8"/>
      <c r="H66" s="8"/>
      <c r="I66" s="8"/>
      <c r="J66" s="8"/>
      <c r="K66" s="8"/>
      <c r="L66" s="8"/>
      <c r="M66" s="8"/>
    </row>
    <row r="67" spans="1:13" x14ac:dyDescent="0.3">
      <c r="G67" s="9"/>
      <c r="H67" s="9"/>
      <c r="I67" s="8"/>
      <c r="J67" s="10"/>
      <c r="K67" s="10"/>
      <c r="L67" s="10"/>
      <c r="M67" s="10"/>
    </row>
    <row r="68" spans="1:13" x14ac:dyDescent="0.3">
      <c r="G68" s="9"/>
      <c r="H68" s="9"/>
      <c r="I68" s="8"/>
      <c r="J68" s="10"/>
      <c r="K68" s="10"/>
      <c r="L68" s="10"/>
      <c r="M68" s="10"/>
    </row>
    <row r="69" spans="1:13" ht="30" customHeight="1" x14ac:dyDescent="0.3">
      <c r="G69" s="5"/>
      <c r="H69" s="5"/>
      <c r="I69" s="11"/>
      <c r="J69" s="10"/>
      <c r="K69" s="10"/>
      <c r="L69" s="10"/>
      <c r="M69" s="10"/>
    </row>
    <row r="70" spans="1:13" x14ac:dyDescent="0.3">
      <c r="G70" s="9"/>
      <c r="H70" s="9"/>
      <c r="I70" s="8"/>
      <c r="J70" s="10"/>
      <c r="K70" s="10"/>
      <c r="L70" s="10"/>
      <c r="M70" s="10"/>
    </row>
    <row r="71" spans="1:13" x14ac:dyDescent="0.3">
      <c r="G71" s="9"/>
      <c r="H71" s="9"/>
      <c r="I71" s="8"/>
      <c r="J71" s="10"/>
      <c r="K71" s="10"/>
      <c r="L71" s="10"/>
      <c r="M71" s="10"/>
    </row>
    <row r="72" spans="1:13" x14ac:dyDescent="0.3">
      <c r="G72" s="3"/>
      <c r="H72" s="3"/>
      <c r="I72" s="3"/>
      <c r="J72" s="3"/>
      <c r="K72" s="3"/>
      <c r="L72" s="3"/>
      <c r="M72" s="3"/>
    </row>
    <row r="73" spans="1:13" x14ac:dyDescent="0.3">
      <c r="A73" s="8"/>
      <c r="B73" s="9"/>
      <c r="C73" s="9"/>
      <c r="D73" s="9"/>
      <c r="E73" s="1"/>
    </row>
    <row r="74" spans="1:13" ht="36" customHeight="1" x14ac:dyDescent="0.3">
      <c r="A74" s="3"/>
      <c r="B74" s="3"/>
      <c r="C74" s="3"/>
      <c r="D74" s="3"/>
    </row>
    <row r="75" spans="1:13" x14ac:dyDescent="0.3">
      <c r="C75" s="1"/>
      <c r="D75" s="1"/>
      <c r="E75" s="1"/>
    </row>
    <row r="76" spans="1:13" x14ac:dyDescent="0.3">
      <c r="A76" s="5"/>
    </row>
    <row r="77" spans="1:13" x14ac:dyDescent="0.3">
      <c r="C77" s="1"/>
      <c r="D77" s="1"/>
      <c r="E77" s="1"/>
    </row>
    <row r="78" spans="1:13" x14ac:dyDescent="0.3">
      <c r="E78" s="1"/>
    </row>
    <row r="79" spans="1:13" x14ac:dyDescent="0.3">
      <c r="C79" s="1"/>
      <c r="D79" s="1"/>
      <c r="E79" s="1"/>
    </row>
    <row r="80" spans="1:13" x14ac:dyDescent="0.3">
      <c r="C80" s="1"/>
      <c r="D80" s="1"/>
      <c r="E80" s="1"/>
    </row>
    <row r="81" spans="3:4" x14ac:dyDescent="0.3">
      <c r="C81" s="1"/>
      <c r="D81" s="1"/>
    </row>
    <row r="82" spans="3:4" x14ac:dyDescent="0.3">
      <c r="C82" s="1"/>
      <c r="D82" s="1"/>
    </row>
  </sheetData>
  <sheetProtection algorithmName="SHA-256" hashValue="FWF2gVG0k1U+yEzgQd7mHgsJBG7+Ithp4il2EEHaNp0=" saltValue="U313it468s1yAbYupo+U8A==" spinCount="100000" sheet="1" objects="1" scenarios="1"/>
  <mergeCells count="8">
    <mergeCell ref="A30:C30"/>
    <mergeCell ref="A31:C31"/>
    <mergeCell ref="A28:C28"/>
    <mergeCell ref="A12:C12"/>
    <mergeCell ref="A17:C17"/>
    <mergeCell ref="A19:C19"/>
    <mergeCell ref="A18:C18"/>
    <mergeCell ref="A20:B20"/>
  </mergeCells>
  <hyperlinks>
    <hyperlink ref="A7" location="'WR Self-Ed Exp - Calculated tot'!A10" display="•  Things to know" xr:uid="{4EE308CD-0C92-4827-ABF4-D4FA3B317D67}"/>
    <hyperlink ref="A9" location="'WR Self-Ed Exp - Calculated tot'!A21" display="•  Enter your self-education claim information here for each category" xr:uid="{829CD3F7-FF03-4F95-92CB-0F28562094C7}"/>
    <hyperlink ref="A10" location="'WR Self-Ed Exp - Calculated tot'!A28" display="•  Result − your self-education claim calculated total is detailed here" xr:uid="{6B8503D7-7849-4D2C-9EA7-72F53AF05D70}"/>
    <hyperlink ref="A8" location="'WR Self-Ed Exp - Calculated tot'!A20" display="•  What year would you like to calculate your self education expenses for?" xr:uid="{AA87E468-5318-49F3-B326-8000820B4C4A}"/>
  </hyperlinks>
  <printOptions horizontalCentered="1" verticalCentered="1"/>
  <pageMargins left="0.23622047244094491" right="0.23622047244094491" top="0.35433070866141736" bottom="0.35433070866141736" header="0.31496062992125984" footer="0.31496062992125984"/>
  <pageSetup paperSize="9" scale="77"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expression" priority="31" id="{00000000-000E-0000-0000-000013000000}">
            <xm:f>IF('Reference Module'!$A$667&lt;&gt;"",TRUE,FALSE)</xm:f>
            <x14:dxf>
              <fill>
                <patternFill>
                  <bgColor rgb="FFCCFFFF"/>
                </patternFill>
              </fill>
            </x14:dxf>
          </x14:cfRule>
          <xm:sqref>C24:C26</xm:sqref>
        </x14:conditionalFormatting>
      </x14:conditionalFormattings>
    </ext>
    <ext xmlns:x14="http://schemas.microsoft.com/office/spreadsheetml/2009/9/main" uri="{CCE6A557-97BC-4b89-ADB6-D9C93CAAB3DF}">
      <x14:dataValidations xmlns:xm="http://schemas.microsoft.com/office/excel/2006/main" count="3">
        <x14:dataValidation type="decimal" allowBlank="1" showInputMessage="1" showErrorMessage="1" errorTitle="Please try again." error="Your expenses cannot be negative or greater than $50,000.00" xr:uid="{07403415-FD3A-4583-AB07-91B3EA03FD63}">
          <x14:formula1>
            <xm:f>'Reference Module'!$B$688</xm:f>
          </x14:formula1>
          <x14:formula2>
            <xm:f>'Reference Module'!$B$689</xm:f>
          </x14:formula2>
          <xm:sqref>C23:C25 C27</xm:sqref>
        </x14:dataValidation>
        <x14:dataValidation type="decimal" errorStyle="warning" allowBlank="1" showInputMessage="1" showErrorMessage="1" errorTitle="Check your entry." error="Your entry indicates that you are making a claim for more than 5000 km or you are claiming for multiple cars. Check this is correct." xr:uid="{9F1D25CD-DFAD-4F05-AE6E-4F6321671E5A}">
          <x14:formula1>
            <xm:f>'Reference Module'!$B$560</xm:f>
          </x14:formula1>
          <x14:formula2>
            <xm:f>'Reference Module'!$B$561</xm:f>
          </x14:formula2>
          <xm:sqref>C26</xm:sqref>
        </x14:dataValidation>
        <x14:dataValidation type="list" allowBlank="1" showInputMessage="1" showErrorMessage="1" xr:uid="{AD352F2E-7DBF-421D-A275-69B69494A08E}">
          <x14:formula1>
            <xm:f>'Reference Module'!$B$318:$B$320</xm:f>
          </x14:formula1>
          <xm:sqref>C20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ACB3C-77FC-4762-A8B2-394F1401A4B7}">
  <dimension ref="A1:F42"/>
  <sheetViews>
    <sheetView workbookViewId="0">
      <selection activeCell="I19" sqref="I19"/>
    </sheetView>
  </sheetViews>
  <sheetFormatPr defaultColWidth="9.109375" defaultRowHeight="13.8" x14ac:dyDescent="0.25"/>
  <cols>
    <col min="1" max="1" width="2.5546875" style="3" customWidth="1"/>
    <col min="2" max="2" width="22.5546875" style="3" customWidth="1"/>
    <col min="3" max="5" width="20.44140625" style="3" customWidth="1"/>
    <col min="6" max="6" width="2.5546875" style="3" customWidth="1"/>
    <col min="7" max="16384" width="9.109375" style="3"/>
  </cols>
  <sheetData>
    <row r="1" spans="1:6" ht="17.399999999999999" x14ac:dyDescent="0.3">
      <c r="A1" s="107" t="s">
        <v>87</v>
      </c>
      <c r="B1" s="108"/>
      <c r="C1" s="108"/>
      <c r="D1" s="108"/>
      <c r="E1" s="108"/>
      <c r="F1" s="109"/>
    </row>
    <row r="2" spans="1:6" ht="14.25" customHeight="1" thickBot="1" x14ac:dyDescent="0.35">
      <c r="A2" s="110"/>
      <c r="B2" s="39"/>
      <c r="C2" s="39"/>
      <c r="D2" s="39"/>
      <c r="E2" s="39"/>
      <c r="F2" s="111"/>
    </row>
    <row r="3" spans="1:6" ht="14.4" thickBot="1" x14ac:dyDescent="0.3">
      <c r="A3" s="105" t="s">
        <v>53</v>
      </c>
      <c r="B3" s="106"/>
      <c r="C3" s="106"/>
      <c r="D3" s="106"/>
      <c r="E3" s="106"/>
      <c r="F3" s="106"/>
    </row>
    <row r="4" spans="1:6" x14ac:dyDescent="0.25">
      <c r="A4" s="112"/>
      <c r="B4" s="40" t="s">
        <v>32</v>
      </c>
      <c r="C4" s="260" t="str">
        <f>CONCATENATE("V "&amp;TEXT(MAX('Version Control and About'!B19:B25),"0.00")&amp;"")</f>
        <v>V 2.00</v>
      </c>
      <c r="D4" s="104" t="s">
        <v>33</v>
      </c>
      <c r="E4" s="289">
        <f>MAX(C1:C25)</f>
        <v>44327</v>
      </c>
      <c r="F4" s="111"/>
    </row>
    <row r="5" spans="1:6" x14ac:dyDescent="0.25">
      <c r="A5" s="112"/>
      <c r="B5" s="40" t="s">
        <v>36</v>
      </c>
      <c r="C5" s="61" t="s">
        <v>42</v>
      </c>
      <c r="D5" s="41"/>
      <c r="E5" s="41"/>
      <c r="F5" s="111"/>
    </row>
    <row r="6" spans="1:6" x14ac:dyDescent="0.25">
      <c r="A6" s="112"/>
      <c r="B6" s="41"/>
      <c r="C6" s="61" t="s">
        <v>43</v>
      </c>
      <c r="D6" s="41"/>
      <c r="E6" s="41"/>
      <c r="F6" s="111"/>
    </row>
    <row r="7" spans="1:6" x14ac:dyDescent="0.25">
      <c r="A7" s="112"/>
      <c r="B7" s="40" t="s">
        <v>34</v>
      </c>
      <c r="C7" s="41"/>
      <c r="D7" s="41"/>
      <c r="E7" s="41"/>
      <c r="F7" s="111"/>
    </row>
    <row r="8" spans="1:6" x14ac:dyDescent="0.25">
      <c r="A8" s="112"/>
      <c r="B8" s="41" t="s">
        <v>35</v>
      </c>
      <c r="C8" s="41"/>
      <c r="D8" s="41"/>
      <c r="E8" s="41"/>
      <c r="F8" s="111"/>
    </row>
    <row r="9" spans="1:6" ht="26.4" x14ac:dyDescent="0.25">
      <c r="A9" s="112"/>
      <c r="B9" s="283" t="s">
        <v>79</v>
      </c>
      <c r="C9" s="283" t="s">
        <v>80</v>
      </c>
      <c r="D9" s="284" t="s">
        <v>350</v>
      </c>
      <c r="E9" s="283" t="s">
        <v>33</v>
      </c>
      <c r="F9" s="111"/>
    </row>
    <row r="10" spans="1:6" ht="40.200000000000003" x14ac:dyDescent="0.3">
      <c r="A10" s="112"/>
      <c r="B10" s="263" t="s">
        <v>310</v>
      </c>
      <c r="C10" s="264" t="s">
        <v>311</v>
      </c>
      <c r="D10" s="261" t="s">
        <v>362</v>
      </c>
      <c r="E10" s="262">
        <v>44271</v>
      </c>
      <c r="F10" s="111"/>
    </row>
    <row r="11" spans="1:6" x14ac:dyDescent="0.25">
      <c r="A11" s="112"/>
      <c r="B11" s="65"/>
      <c r="C11" s="65"/>
      <c r="D11" s="65"/>
      <c r="E11" s="65"/>
      <c r="F11" s="111"/>
    </row>
    <row r="12" spans="1:6" x14ac:dyDescent="0.25">
      <c r="A12" s="112"/>
      <c r="B12" s="41" t="s">
        <v>41</v>
      </c>
      <c r="C12" s="41"/>
      <c r="D12" s="41"/>
      <c r="E12" s="41"/>
      <c r="F12" s="111"/>
    </row>
    <row r="13" spans="1:6" ht="26.4" x14ac:dyDescent="0.25">
      <c r="A13" s="112"/>
      <c r="B13" s="283" t="s">
        <v>79</v>
      </c>
      <c r="C13" s="283" t="s">
        <v>80</v>
      </c>
      <c r="D13" s="284" t="s">
        <v>350</v>
      </c>
      <c r="E13" s="283" t="s">
        <v>33</v>
      </c>
      <c r="F13" s="111"/>
    </row>
    <row r="14" spans="1:6" ht="26.4" x14ac:dyDescent="0.25">
      <c r="A14" s="112"/>
      <c r="B14" s="261" t="s">
        <v>42</v>
      </c>
      <c r="C14" s="264" t="s">
        <v>312</v>
      </c>
      <c r="D14" s="261" t="s">
        <v>362</v>
      </c>
      <c r="E14" s="262">
        <v>44271</v>
      </c>
      <c r="F14" s="111"/>
    </row>
    <row r="15" spans="1:6" x14ac:dyDescent="0.25">
      <c r="A15" s="112"/>
      <c r="B15" s="41"/>
      <c r="C15" s="41"/>
      <c r="D15" s="41"/>
      <c r="E15" s="41"/>
      <c r="F15" s="111"/>
    </row>
    <row r="16" spans="1:6" x14ac:dyDescent="0.25">
      <c r="A16" s="112"/>
      <c r="B16" s="40" t="s">
        <v>37</v>
      </c>
      <c r="C16" s="41"/>
      <c r="D16" s="41"/>
      <c r="E16" s="41"/>
      <c r="F16" s="111"/>
    </row>
    <row r="17" spans="1:6" x14ac:dyDescent="0.25">
      <c r="A17" s="112"/>
      <c r="B17" s="42" t="s">
        <v>67</v>
      </c>
      <c r="C17" s="42" t="s">
        <v>38</v>
      </c>
      <c r="D17" s="42" t="s">
        <v>39</v>
      </c>
      <c r="E17" s="42" t="s">
        <v>40</v>
      </c>
      <c r="F17" s="111"/>
    </row>
    <row r="18" spans="1:6" ht="26.4" x14ac:dyDescent="0.25">
      <c r="A18" s="112"/>
      <c r="B18" s="285" t="s">
        <v>351</v>
      </c>
      <c r="C18" s="60">
        <v>44244</v>
      </c>
      <c r="D18" s="59" t="s">
        <v>66</v>
      </c>
      <c r="E18" s="59" t="s">
        <v>348</v>
      </c>
      <c r="F18" s="111"/>
    </row>
    <row r="19" spans="1:6" ht="92.4" x14ac:dyDescent="0.25">
      <c r="A19" s="112"/>
      <c r="B19" s="258"/>
      <c r="C19" s="60">
        <v>44245</v>
      </c>
      <c r="D19" s="59" t="s">
        <v>43</v>
      </c>
      <c r="E19" s="59" t="s">
        <v>349</v>
      </c>
      <c r="F19" s="111"/>
    </row>
    <row r="20" spans="1:6" ht="92.4" x14ac:dyDescent="0.25">
      <c r="A20" s="112"/>
      <c r="B20" s="258"/>
      <c r="C20" s="60">
        <v>44252</v>
      </c>
      <c r="D20" s="59" t="s">
        <v>43</v>
      </c>
      <c r="E20" s="59" t="s">
        <v>364</v>
      </c>
      <c r="F20" s="111"/>
    </row>
    <row r="21" spans="1:6" x14ac:dyDescent="0.25">
      <c r="A21" s="112"/>
      <c r="B21" s="258">
        <v>2</v>
      </c>
      <c r="C21" s="60">
        <v>44327</v>
      </c>
      <c r="D21" s="59" t="s">
        <v>43</v>
      </c>
      <c r="E21" s="59" t="s">
        <v>363</v>
      </c>
      <c r="F21" s="111"/>
    </row>
    <row r="22" spans="1:6" x14ac:dyDescent="0.25">
      <c r="A22" s="112"/>
      <c r="B22" s="258"/>
      <c r="C22" s="59"/>
      <c r="D22" s="59"/>
      <c r="E22" s="59"/>
      <c r="F22" s="111"/>
    </row>
    <row r="23" spans="1:6" x14ac:dyDescent="0.25">
      <c r="A23" s="112"/>
      <c r="B23" s="258"/>
      <c r="C23" s="59"/>
      <c r="D23" s="59"/>
      <c r="E23" s="59"/>
      <c r="F23" s="111"/>
    </row>
    <row r="24" spans="1:6" x14ac:dyDescent="0.25">
      <c r="A24" s="112"/>
      <c r="B24" s="258"/>
      <c r="C24" s="59"/>
      <c r="D24" s="59"/>
      <c r="E24" s="59"/>
      <c r="F24" s="111"/>
    </row>
    <row r="25" spans="1:6" x14ac:dyDescent="0.25">
      <c r="A25" s="112"/>
      <c r="B25" s="258"/>
      <c r="C25" s="59"/>
      <c r="D25" s="59"/>
      <c r="E25" s="59"/>
      <c r="F25" s="111"/>
    </row>
    <row r="26" spans="1:6" ht="14.4" thickBot="1" x14ac:dyDescent="0.3">
      <c r="A26" s="112"/>
      <c r="B26" s="41"/>
      <c r="C26" s="41"/>
      <c r="D26" s="41"/>
      <c r="E26" s="41"/>
      <c r="F26" s="111"/>
    </row>
    <row r="27" spans="1:6" ht="14.4" thickBot="1" x14ac:dyDescent="0.3">
      <c r="A27" s="105" t="s">
        <v>44</v>
      </c>
      <c r="B27" s="113"/>
      <c r="C27" s="113"/>
      <c r="D27" s="113"/>
      <c r="E27" s="113"/>
      <c r="F27" s="106"/>
    </row>
    <row r="28" spans="1:6" x14ac:dyDescent="0.25">
      <c r="A28" s="43"/>
      <c r="B28" s="44" t="s">
        <v>45</v>
      </c>
      <c r="C28" s="44" t="s">
        <v>46</v>
      </c>
      <c r="D28" s="44" t="s">
        <v>47</v>
      </c>
      <c r="E28" s="44" t="s">
        <v>56</v>
      </c>
      <c r="F28" s="43"/>
    </row>
    <row r="29" spans="1:6" ht="38.25" customHeight="1" x14ac:dyDescent="0.25">
      <c r="A29" s="43"/>
      <c r="B29" s="315" t="s">
        <v>48</v>
      </c>
      <c r="C29" s="55" t="s">
        <v>12</v>
      </c>
      <c r="D29" s="45" t="s">
        <v>49</v>
      </c>
      <c r="E29" s="312" t="s">
        <v>57</v>
      </c>
      <c r="F29" s="43"/>
    </row>
    <row r="30" spans="1:6" ht="38.25" customHeight="1" x14ac:dyDescent="0.25">
      <c r="A30" s="43"/>
      <c r="B30" s="317"/>
      <c r="C30" s="56" t="s">
        <v>357</v>
      </c>
      <c r="D30" s="46" t="s">
        <v>354</v>
      </c>
      <c r="E30" s="314"/>
      <c r="F30" s="43"/>
    </row>
    <row r="31" spans="1:6" ht="34.200000000000003" x14ac:dyDescent="0.25">
      <c r="A31" s="43"/>
      <c r="B31" s="317"/>
      <c r="C31" s="56" t="s">
        <v>50</v>
      </c>
      <c r="D31" s="46" t="s">
        <v>355</v>
      </c>
      <c r="E31" s="314"/>
      <c r="F31" s="43"/>
    </row>
    <row r="32" spans="1:6" ht="34.200000000000003" x14ac:dyDescent="0.25">
      <c r="A32" s="43"/>
      <c r="B32" s="316"/>
      <c r="C32" s="57" t="s">
        <v>51</v>
      </c>
      <c r="D32" s="47" t="s">
        <v>356</v>
      </c>
      <c r="E32" s="313"/>
      <c r="F32" s="43"/>
    </row>
    <row r="33" spans="1:6" ht="23.4" x14ac:dyDescent="0.25">
      <c r="A33" s="43"/>
      <c r="B33" s="315" t="s">
        <v>52</v>
      </c>
      <c r="C33" s="286" t="s">
        <v>53</v>
      </c>
      <c r="D33" s="48" t="s">
        <v>59</v>
      </c>
      <c r="E33" s="312" t="s">
        <v>58</v>
      </c>
      <c r="F33" s="43"/>
    </row>
    <row r="34" spans="1:6" ht="40.5" customHeight="1" x14ac:dyDescent="0.25">
      <c r="A34" s="43"/>
      <c r="B34" s="316"/>
      <c r="C34" s="287" t="s">
        <v>44</v>
      </c>
      <c r="D34" s="49" t="s">
        <v>60</v>
      </c>
      <c r="E34" s="313"/>
      <c r="F34" s="43"/>
    </row>
    <row r="35" spans="1:6" ht="34.799999999999997" x14ac:dyDescent="0.25">
      <c r="A35" s="43"/>
      <c r="B35" s="58" t="s">
        <v>55</v>
      </c>
      <c r="C35" s="288" t="s">
        <v>64</v>
      </c>
      <c r="D35" s="50" t="s">
        <v>61</v>
      </c>
      <c r="E35" s="51" t="s">
        <v>58</v>
      </c>
      <c r="F35" s="43"/>
    </row>
    <row r="36" spans="1:6" ht="23.4" x14ac:dyDescent="0.25">
      <c r="A36" s="43"/>
      <c r="B36" s="58" t="s">
        <v>54</v>
      </c>
      <c r="C36" s="288" t="s">
        <v>65</v>
      </c>
      <c r="D36" s="50" t="s">
        <v>62</v>
      </c>
      <c r="E36" s="52" t="s">
        <v>58</v>
      </c>
      <c r="F36" s="43"/>
    </row>
    <row r="37" spans="1:6" ht="14.4" thickBot="1" x14ac:dyDescent="0.3">
      <c r="A37" s="43"/>
      <c r="B37" s="53"/>
      <c r="C37" s="53"/>
      <c r="D37" s="53"/>
      <c r="E37" s="53"/>
      <c r="F37" s="43"/>
    </row>
    <row r="38" spans="1:6" ht="14.4" thickBot="1" x14ac:dyDescent="0.3">
      <c r="A38" s="105" t="s">
        <v>63</v>
      </c>
      <c r="B38" s="113"/>
      <c r="C38" s="113"/>
      <c r="D38" s="113"/>
      <c r="E38" s="113"/>
      <c r="F38" s="106"/>
    </row>
    <row r="39" spans="1:6" ht="15" thickBot="1" x14ac:dyDescent="0.35">
      <c r="A39" s="43"/>
      <c r="B39" s="114" t="s">
        <v>352</v>
      </c>
      <c r="C39" s="115"/>
      <c r="D39" s="115"/>
      <c r="E39" s="116"/>
      <c r="F39" s="43"/>
    </row>
    <row r="40" spans="1:6" ht="15" thickBot="1" x14ac:dyDescent="0.35">
      <c r="A40" s="43"/>
      <c r="B40" s="117" t="s">
        <v>279</v>
      </c>
      <c r="C40" s="54"/>
      <c r="D40" s="54"/>
      <c r="E40" s="118"/>
      <c r="F40" s="43"/>
    </row>
    <row r="41" spans="1:6" ht="15" thickBot="1" x14ac:dyDescent="0.35">
      <c r="A41" s="43"/>
      <c r="B41" s="119" t="s">
        <v>353</v>
      </c>
      <c r="C41" s="120"/>
      <c r="D41" s="120"/>
      <c r="E41" s="121"/>
      <c r="F41" s="43"/>
    </row>
    <row r="42" spans="1:6" x14ac:dyDescent="0.25">
      <c r="A42" s="43"/>
      <c r="B42" s="43"/>
      <c r="C42" s="43"/>
      <c r="D42" s="43"/>
      <c r="E42" s="43"/>
      <c r="F42" s="43"/>
    </row>
  </sheetData>
  <sheetProtection algorithmName="SHA-256" hashValue="T80rDVd9HI8mLMsj9zoGJUkVKnXj6T9sYPj9WrZrw9c=" saltValue="tH8Dl7NECVYViabVqlcjaw==" spinCount="100000" sheet="1" objects="1" scenarios="1"/>
  <mergeCells count="4">
    <mergeCell ref="E33:E34"/>
    <mergeCell ref="E29:E32"/>
    <mergeCell ref="B33:B34"/>
    <mergeCell ref="B29:B32"/>
  </mergeCells>
  <hyperlinks>
    <hyperlink ref="B40" r:id="rId1" location="Calculatedtotal" xr:uid="{5C3AE458-9EC7-4866-B4AF-9D7095C6283D}"/>
    <hyperlink ref="B41" r:id="rId2" xr:uid="{B3138964-F94F-47B3-BE1F-6CC9C3BA05ED}"/>
    <hyperlink ref="B29:B32" location="'WR Self-Ed Exp - Calculated tot'!A1" display="WR Self-Ed Exp - Calculated tot" xr:uid="{2BFC6103-4B37-4341-936C-9F7AF3B034E0}"/>
    <hyperlink ref="B35" location="'Reference Module'!A1" display="Reference module" xr:uid="{3AFC28C1-ADB4-409B-9EA2-9D41747EA786}"/>
    <hyperlink ref="B36" location="'Testing module'!A1" display="Testing module" xr:uid="{31ED51C9-3B50-4DA4-9D8D-6DE9EFB89468}"/>
    <hyperlink ref="C29" location="'WR Self-Ed Exp - Calculated tot'!A10" display="Introduction" xr:uid="{D8A84C0E-AC22-4900-A075-256F0175DAA3}"/>
    <hyperlink ref="C31" location="'WR Self-Ed Exp - Calculated tot'!A21" display="Enter your self-education claim information here for each category" xr:uid="{1BD9F8AE-6BBA-4DE1-985D-B4CCE35C8C4C}"/>
    <hyperlink ref="C32" location="'WR Self-Ed Exp - Calculated tot'!A28" display="Result - your self-education claim calculated total is detailed here" xr:uid="{4A9C6C27-E5E9-4E92-A5AC-AF20FC7B2574}"/>
    <hyperlink ref="C33" location="'Version Control and About'!A3" display="Version control" xr:uid="{5D0805C5-FBD4-4EDD-84F7-C550DA897EE8}"/>
    <hyperlink ref="C34" location="'Version Control and About'!A27" display="About this workbook" xr:uid="{04A25D76-9295-494D-BF0E-195BB5842220}"/>
    <hyperlink ref="B33:B34" location="'Version Control and About'!A1" display="Version Control and About" xr:uid="{0BF3277A-BCC0-4D0B-A763-CAD9C976A39B}"/>
    <hyperlink ref="B39" r:id="rId3" xr:uid="{7E554E78-3A92-4057-A876-9C122E8E58A2}"/>
    <hyperlink ref="C30" location="'WR Self-Ed Exp - Calculated tot'!A20" display="What year would you like to calculate your self education expenses for?" xr:uid="{FB70428F-67C3-4828-915F-EF98D3064528}"/>
  </hyperlinks>
  <pageMargins left="0.7" right="0.7" top="0.75" bottom="0.75" header="0.3" footer="0.3"/>
  <pageSetup paperSize="9" orientation="portrait" horizontalDpi="300" verticalDpi="300"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0661F-CB86-4F8A-B6E2-864A7F815C3B}">
  <sheetPr filterMode="1"/>
  <dimension ref="A1:T693"/>
  <sheetViews>
    <sheetView zoomScale="90" zoomScaleNormal="90" workbookViewId="0">
      <selection activeCell="K300" sqref="K300"/>
    </sheetView>
  </sheetViews>
  <sheetFormatPr defaultRowHeight="14.4" x14ac:dyDescent="0.3"/>
  <cols>
    <col min="1" max="1" width="24.6640625" customWidth="1"/>
    <col min="2" max="2" width="17.5546875" customWidth="1"/>
    <col min="3" max="3" width="17" customWidth="1"/>
    <col min="4" max="5" width="16.88671875" customWidth="1"/>
    <col min="6" max="6" width="14.33203125" customWidth="1"/>
    <col min="7" max="7" width="27.6640625" customWidth="1"/>
    <col min="8" max="8" width="13.33203125" customWidth="1"/>
    <col min="9" max="9" width="5.88671875" customWidth="1"/>
    <col min="10" max="12" width="16" customWidth="1"/>
    <col min="13" max="13" width="21.88671875" customWidth="1"/>
    <col min="14" max="20" width="16" customWidth="1"/>
  </cols>
  <sheetData>
    <row r="1" spans="1:20" ht="18" thickBot="1" x14ac:dyDescent="0.35">
      <c r="A1" s="107" t="s">
        <v>99</v>
      </c>
      <c r="B1" s="154"/>
      <c r="C1" s="154"/>
      <c r="D1" s="154"/>
      <c r="E1" s="154"/>
      <c r="F1" s="154"/>
      <c r="G1" s="154"/>
      <c r="H1" s="155"/>
      <c r="I1" s="3"/>
      <c r="J1" s="157" t="s">
        <v>294</v>
      </c>
      <c r="K1" s="157" t="s">
        <v>295</v>
      </c>
      <c r="L1" s="244"/>
      <c r="M1" s="157" t="s">
        <v>101</v>
      </c>
      <c r="N1" s="158"/>
      <c r="O1" s="158"/>
      <c r="P1" s="158"/>
      <c r="Q1" s="158"/>
      <c r="R1" s="158"/>
      <c r="S1" s="158"/>
      <c r="T1" s="159"/>
    </row>
    <row r="2" spans="1:20" ht="18" hidden="1" thickBot="1" x14ac:dyDescent="0.35">
      <c r="A2" s="110"/>
      <c r="B2" s="160"/>
      <c r="C2" s="160"/>
      <c r="D2" s="160"/>
      <c r="E2" s="160"/>
      <c r="F2" s="160"/>
      <c r="G2" s="160"/>
      <c r="H2" s="161"/>
      <c r="I2" s="3"/>
      <c r="J2" s="245" t="s">
        <v>100</v>
      </c>
      <c r="K2" s="156"/>
      <c r="L2" s="156"/>
      <c r="M2" s="157" t="s">
        <v>102</v>
      </c>
      <c r="N2" s="162" t="s">
        <v>103</v>
      </c>
      <c r="O2" s="162" t="s">
        <v>104</v>
      </c>
      <c r="P2" s="162" t="s">
        <v>105</v>
      </c>
      <c r="Q2" s="162" t="s">
        <v>106</v>
      </c>
      <c r="R2" s="162" t="s">
        <v>107</v>
      </c>
      <c r="S2" s="162" t="s">
        <v>108</v>
      </c>
      <c r="T2" s="163" t="s">
        <v>109</v>
      </c>
    </row>
    <row r="3" spans="1:20" ht="15" hidden="1" thickBot="1" x14ac:dyDescent="0.35">
      <c r="A3" s="185" t="s">
        <v>110</v>
      </c>
      <c r="B3" s="164" t="s">
        <v>111</v>
      </c>
      <c r="C3" s="165"/>
      <c r="D3" s="165"/>
      <c r="E3" s="165"/>
      <c r="F3" s="165"/>
      <c r="G3" s="165"/>
      <c r="H3" s="165"/>
      <c r="I3" s="3"/>
      <c r="J3" s="245" t="s">
        <v>100</v>
      </c>
      <c r="K3" s="156"/>
      <c r="L3" s="156"/>
      <c r="M3" s="166" t="s">
        <v>112</v>
      </c>
      <c r="N3" s="167" t="s">
        <v>113</v>
      </c>
      <c r="O3" s="167" t="s">
        <v>114</v>
      </c>
      <c r="P3" s="167">
        <v>11</v>
      </c>
      <c r="Q3" s="167">
        <v>22.5</v>
      </c>
      <c r="R3" s="167" t="s">
        <v>115</v>
      </c>
      <c r="S3" s="167" t="s">
        <v>116</v>
      </c>
      <c r="T3" s="168" t="s">
        <v>117</v>
      </c>
    </row>
    <row r="4" spans="1:20" ht="15" hidden="1" thickBot="1" x14ac:dyDescent="0.35">
      <c r="A4" s="169" t="s">
        <v>118</v>
      </c>
      <c r="B4" s="160" t="s">
        <v>119</v>
      </c>
      <c r="C4" s="160"/>
      <c r="D4" s="160"/>
      <c r="E4" s="160"/>
      <c r="F4" s="160"/>
      <c r="G4" s="160"/>
      <c r="H4" s="161"/>
      <c r="I4" s="3"/>
      <c r="J4" s="245" t="s">
        <v>100</v>
      </c>
      <c r="K4" s="156"/>
      <c r="L4" s="156"/>
      <c r="M4" s="170" t="s">
        <v>120</v>
      </c>
      <c r="N4" s="171" t="s">
        <v>113</v>
      </c>
      <c r="O4" s="171" t="s">
        <v>114</v>
      </c>
      <c r="P4" s="171">
        <v>11</v>
      </c>
      <c r="Q4" s="171" t="s">
        <v>121</v>
      </c>
      <c r="R4" s="171" t="s">
        <v>115</v>
      </c>
      <c r="S4" s="171" t="s">
        <v>122</v>
      </c>
      <c r="T4" s="172" t="s">
        <v>123</v>
      </c>
    </row>
    <row r="5" spans="1:20" ht="15" hidden="1" thickBot="1" x14ac:dyDescent="0.35">
      <c r="A5" s="173"/>
      <c r="B5" s="174" t="str">
        <f>CONCATENATE($N$2&amp;": "&amp;VLOOKUP($B4,$M$3:$T$24,2,0))</f>
        <v>Font: Arial</v>
      </c>
      <c r="C5" s="174" t="str">
        <f>CONCATENATE($O$2&amp;": "&amp;VLOOKUP($B4,$M$3:$T$24,3,0))</f>
        <v>T-face: Normal</v>
      </c>
      <c r="D5" s="174" t="str">
        <f>CONCATENATE($P$2&amp;": "&amp;VLOOKUP($B4,$M$3:$T$24,4,0))</f>
        <v>Font size: 11</v>
      </c>
      <c r="E5" s="174" t="str">
        <f>CONCATENATE($Q$2&amp;": "&amp;VLOOKUP($B4,$M$3:$T$24,5,0))</f>
        <v>Row height: 15</v>
      </c>
      <c r="F5" s="174" t="str">
        <f>CONCATENATE($R$2&amp;": "&amp;VLOOKUP($B4,$M$3:$T$24,6,0))</f>
        <v>Text col: White</v>
      </c>
      <c r="G5" s="174" t="str">
        <f>CONCATENATE($S$2&amp;": "&amp;VLOOKUP($B4,$M$3:$T$24,7,0))</f>
        <v>BG col: White</v>
      </c>
      <c r="H5" s="175" t="str">
        <f>CONCATENATE($T$2&amp;": "&amp;VLOOKUP($B4,$M$3:$T$24,8,0))</f>
        <v>Just: Left</v>
      </c>
      <c r="I5" s="3"/>
      <c r="J5" s="245" t="s">
        <v>100</v>
      </c>
      <c r="K5" s="156"/>
      <c r="L5" s="156"/>
      <c r="M5" s="170" t="s">
        <v>124</v>
      </c>
      <c r="N5" s="171" t="s">
        <v>113</v>
      </c>
      <c r="O5" s="171" t="s">
        <v>114</v>
      </c>
      <c r="P5" s="171">
        <v>11</v>
      </c>
      <c r="Q5" s="171" t="s">
        <v>121</v>
      </c>
      <c r="R5" s="171" t="s">
        <v>115</v>
      </c>
      <c r="S5" s="171" t="s">
        <v>116</v>
      </c>
      <c r="T5" s="172" t="s">
        <v>117</v>
      </c>
    </row>
    <row r="6" spans="1:20" ht="15" hidden="1" customHeight="1" x14ac:dyDescent="0.3">
      <c r="A6" s="176" t="s">
        <v>125</v>
      </c>
      <c r="B6" s="160" t="s">
        <v>299</v>
      </c>
      <c r="C6" s="160"/>
      <c r="D6" s="160"/>
      <c r="E6" s="160"/>
      <c r="F6" s="160"/>
      <c r="G6" s="160"/>
      <c r="H6" s="161"/>
      <c r="I6" s="3"/>
      <c r="J6" s="245" t="s">
        <v>100</v>
      </c>
      <c r="K6" s="156"/>
      <c r="L6" s="156"/>
      <c r="M6" s="177" t="s">
        <v>119</v>
      </c>
      <c r="N6" s="171" t="s">
        <v>113</v>
      </c>
      <c r="O6" s="171" t="s">
        <v>114</v>
      </c>
      <c r="P6" s="171">
        <v>11</v>
      </c>
      <c r="Q6" s="171">
        <v>15</v>
      </c>
      <c r="R6" s="171" t="s">
        <v>116</v>
      </c>
      <c r="S6" s="171" t="s">
        <v>116</v>
      </c>
      <c r="T6" s="172" t="s">
        <v>117</v>
      </c>
    </row>
    <row r="7" spans="1:20" ht="29.25" hidden="1" customHeight="1" x14ac:dyDescent="0.3">
      <c r="A7" s="176" t="s">
        <v>126</v>
      </c>
      <c r="B7" s="160"/>
      <c r="C7" s="160"/>
      <c r="D7" s="160"/>
      <c r="E7" s="160"/>
      <c r="F7" s="160"/>
      <c r="G7" s="160"/>
      <c r="H7" s="161"/>
      <c r="I7" s="3"/>
      <c r="J7" s="245" t="s">
        <v>100</v>
      </c>
      <c r="K7" s="156"/>
      <c r="L7" s="156"/>
      <c r="M7" s="177" t="s">
        <v>127</v>
      </c>
      <c r="N7" s="171" t="s">
        <v>113</v>
      </c>
      <c r="O7" s="171" t="s">
        <v>128</v>
      </c>
      <c r="P7" s="171">
        <v>11</v>
      </c>
      <c r="Q7" s="171">
        <v>15</v>
      </c>
      <c r="R7" s="171" t="s">
        <v>129</v>
      </c>
      <c r="S7" s="171" t="s">
        <v>116</v>
      </c>
      <c r="T7" s="172" t="s">
        <v>117</v>
      </c>
    </row>
    <row r="8" spans="1:20" ht="32.25" hidden="1" customHeight="1" x14ac:dyDescent="0.3">
      <c r="A8" s="178" t="s">
        <v>130</v>
      </c>
      <c r="B8" s="160" t="s">
        <v>131</v>
      </c>
      <c r="C8" s="160"/>
      <c r="D8" s="160"/>
      <c r="E8" s="160"/>
      <c r="F8" s="160"/>
      <c r="G8" s="160"/>
      <c r="H8" s="161"/>
      <c r="I8" s="3"/>
      <c r="J8" s="245" t="s">
        <v>100</v>
      </c>
      <c r="K8" s="156"/>
      <c r="L8" s="156"/>
      <c r="M8" s="177" t="s">
        <v>132</v>
      </c>
      <c r="N8" s="171" t="s">
        <v>113</v>
      </c>
      <c r="O8" s="171" t="s">
        <v>114</v>
      </c>
      <c r="P8" s="171">
        <v>11</v>
      </c>
      <c r="Q8" s="171">
        <v>24.75</v>
      </c>
      <c r="R8" s="171" t="s">
        <v>115</v>
      </c>
      <c r="S8" s="171" t="s">
        <v>116</v>
      </c>
      <c r="T8" s="172" t="s">
        <v>117</v>
      </c>
    </row>
    <row r="9" spans="1:20" ht="28.5" hidden="1" customHeight="1" x14ac:dyDescent="0.3">
      <c r="A9" s="178" t="s">
        <v>118</v>
      </c>
      <c r="B9" s="325" t="s">
        <v>133</v>
      </c>
      <c r="C9" s="325"/>
      <c r="D9" s="325"/>
      <c r="E9" s="325"/>
      <c r="F9" s="325"/>
      <c r="G9" s="325"/>
      <c r="H9" s="179"/>
      <c r="I9" s="3"/>
      <c r="J9" s="245" t="s">
        <v>100</v>
      </c>
      <c r="K9" s="156"/>
      <c r="L9" s="156"/>
      <c r="M9" s="180" t="s">
        <v>134</v>
      </c>
      <c r="N9" s="171" t="s">
        <v>113</v>
      </c>
      <c r="O9" s="171" t="s">
        <v>135</v>
      </c>
      <c r="P9" s="171">
        <v>11</v>
      </c>
      <c r="Q9" s="171">
        <v>37.5</v>
      </c>
      <c r="R9" s="171" t="s">
        <v>115</v>
      </c>
      <c r="S9" s="171" t="s">
        <v>116</v>
      </c>
      <c r="T9" s="172" t="s">
        <v>117</v>
      </c>
    </row>
    <row r="10" spans="1:20" ht="28.8" hidden="1" thickBot="1" x14ac:dyDescent="0.35">
      <c r="A10" s="178" t="s">
        <v>136</v>
      </c>
      <c r="B10" s="160" t="s">
        <v>100</v>
      </c>
      <c r="C10" s="160"/>
      <c r="D10" s="160"/>
      <c r="E10" s="160"/>
      <c r="F10" s="160"/>
      <c r="G10" s="160"/>
      <c r="H10" s="161"/>
      <c r="I10" s="3"/>
      <c r="J10" s="245" t="s">
        <v>100</v>
      </c>
      <c r="K10" s="156"/>
      <c r="L10" s="156"/>
      <c r="M10" s="180" t="s">
        <v>137</v>
      </c>
      <c r="N10" s="171" t="s">
        <v>113</v>
      </c>
      <c r="O10" s="171" t="s">
        <v>135</v>
      </c>
      <c r="P10" s="171">
        <v>11</v>
      </c>
      <c r="Q10" s="171">
        <v>24.75</v>
      </c>
      <c r="R10" s="171" t="s">
        <v>115</v>
      </c>
      <c r="S10" s="171" t="s">
        <v>116</v>
      </c>
      <c r="T10" s="172" t="s">
        <v>117</v>
      </c>
    </row>
    <row r="11" spans="1:20" ht="15" hidden="1" thickBot="1" x14ac:dyDescent="0.35">
      <c r="A11" s="178" t="s">
        <v>138</v>
      </c>
      <c r="B11" s="160" t="s">
        <v>100</v>
      </c>
      <c r="C11" s="160"/>
      <c r="D11" s="160"/>
      <c r="E11" s="160"/>
      <c r="F11" s="160"/>
      <c r="G11" s="160"/>
      <c r="H11" s="181"/>
      <c r="I11" s="3"/>
      <c r="J11" s="245" t="s">
        <v>100</v>
      </c>
      <c r="K11" s="156"/>
      <c r="L11" s="156"/>
      <c r="M11" s="177" t="s">
        <v>139</v>
      </c>
      <c r="N11" s="171" t="s">
        <v>113</v>
      </c>
      <c r="O11" s="171" t="s">
        <v>114</v>
      </c>
      <c r="P11" s="171">
        <v>11</v>
      </c>
      <c r="Q11" s="171">
        <v>15</v>
      </c>
      <c r="R11" s="171" t="s">
        <v>115</v>
      </c>
      <c r="S11" s="171" t="s">
        <v>116</v>
      </c>
      <c r="T11" s="172" t="s">
        <v>117</v>
      </c>
    </row>
    <row r="12" spans="1:20" ht="15" hidden="1" thickBot="1" x14ac:dyDescent="0.35">
      <c r="A12" s="178" t="s">
        <v>140</v>
      </c>
      <c r="B12" s="160" t="s">
        <v>100</v>
      </c>
      <c r="C12" s="160"/>
      <c r="D12" s="160"/>
      <c r="E12" s="160"/>
      <c r="F12" s="160"/>
      <c r="G12" s="160"/>
      <c r="H12" s="181"/>
      <c r="I12" s="3"/>
      <c r="J12" s="245" t="s">
        <v>100</v>
      </c>
      <c r="K12" s="156"/>
      <c r="L12" s="156"/>
      <c r="M12" s="170" t="s">
        <v>141</v>
      </c>
      <c r="N12" s="171" t="s">
        <v>113</v>
      </c>
      <c r="O12" s="171" t="s">
        <v>114</v>
      </c>
      <c r="P12" s="171">
        <v>11</v>
      </c>
      <c r="Q12" s="171">
        <v>31.5</v>
      </c>
      <c r="R12" s="171" t="s">
        <v>115</v>
      </c>
      <c r="S12" s="171" t="s">
        <v>116</v>
      </c>
      <c r="T12" s="172" t="s">
        <v>117</v>
      </c>
    </row>
    <row r="13" spans="1:20" ht="15" hidden="1" thickBot="1" x14ac:dyDescent="0.35">
      <c r="A13" s="178" t="s">
        <v>142</v>
      </c>
      <c r="B13" s="160" t="s">
        <v>100</v>
      </c>
      <c r="C13" s="160"/>
      <c r="D13" s="160"/>
      <c r="E13" s="160"/>
      <c r="F13" s="160"/>
      <c r="G13" s="160"/>
      <c r="H13" s="181"/>
      <c r="I13" s="3"/>
      <c r="J13" s="245" t="s">
        <v>100</v>
      </c>
      <c r="K13" s="156"/>
      <c r="L13" s="156"/>
      <c r="M13" s="170" t="s">
        <v>143</v>
      </c>
      <c r="N13" s="171" t="s">
        <v>113</v>
      </c>
      <c r="O13" s="171" t="s">
        <v>114</v>
      </c>
      <c r="P13" s="171">
        <v>11</v>
      </c>
      <c r="Q13" s="171">
        <v>49.5</v>
      </c>
      <c r="R13" s="171" t="s">
        <v>115</v>
      </c>
      <c r="S13" s="171" t="s">
        <v>116</v>
      </c>
      <c r="T13" s="172" t="s">
        <v>117</v>
      </c>
    </row>
    <row r="14" spans="1:20" ht="28.8" hidden="1" thickBot="1" x14ac:dyDescent="0.35">
      <c r="A14" s="182" t="s">
        <v>144</v>
      </c>
      <c r="B14" s="160" t="str">
        <f>IF(B4=$M$4,"Yes","No")</f>
        <v>No</v>
      </c>
      <c r="C14" s="160"/>
      <c r="D14" s="160"/>
      <c r="E14" s="160"/>
      <c r="F14" s="160"/>
      <c r="G14" s="160"/>
      <c r="H14" s="181"/>
      <c r="I14" s="3"/>
      <c r="J14" s="245" t="s">
        <v>100</v>
      </c>
      <c r="K14" s="156"/>
      <c r="L14" s="156"/>
      <c r="M14" s="180" t="s">
        <v>220</v>
      </c>
      <c r="N14" s="171" t="s">
        <v>113</v>
      </c>
      <c r="O14" s="171" t="s">
        <v>114</v>
      </c>
      <c r="P14" s="171">
        <v>11</v>
      </c>
      <c r="Q14" s="171">
        <v>22.5</v>
      </c>
      <c r="R14" s="171" t="s">
        <v>115</v>
      </c>
      <c r="S14" s="171" t="s">
        <v>116</v>
      </c>
      <c r="T14" s="172" t="s">
        <v>117</v>
      </c>
    </row>
    <row r="15" spans="1:20" s="3" customFormat="1" ht="31.5" hidden="1" customHeight="1" thickBot="1" x14ac:dyDescent="0.3">
      <c r="A15" s="176" t="s">
        <v>145</v>
      </c>
      <c r="B15" s="325" t="s">
        <v>146</v>
      </c>
      <c r="C15" s="325"/>
      <c r="D15" s="325"/>
      <c r="E15" s="325"/>
      <c r="F15" s="325"/>
      <c r="G15" s="325"/>
      <c r="H15" s="161"/>
      <c r="J15" s="245" t="s">
        <v>100</v>
      </c>
      <c r="K15" s="156"/>
      <c r="L15" s="156"/>
      <c r="M15" s="180" t="s">
        <v>221</v>
      </c>
      <c r="N15" s="171" t="s">
        <v>113</v>
      </c>
      <c r="O15" s="171" t="s">
        <v>114</v>
      </c>
      <c r="P15" s="171">
        <v>11</v>
      </c>
      <c r="Q15" s="171" t="s">
        <v>121</v>
      </c>
      <c r="R15" s="171" t="s">
        <v>115</v>
      </c>
      <c r="S15" s="171" t="s">
        <v>116</v>
      </c>
      <c r="T15" s="172" t="s">
        <v>117</v>
      </c>
    </row>
    <row r="16" spans="1:20" s="3" customFormat="1" ht="28.2" hidden="1" thickBot="1" x14ac:dyDescent="0.3">
      <c r="A16" s="185" t="s">
        <v>150</v>
      </c>
      <c r="B16" s="186" t="s">
        <v>111</v>
      </c>
      <c r="C16" s="165"/>
      <c r="D16" s="165"/>
      <c r="E16" s="165"/>
      <c r="F16" s="165"/>
      <c r="G16" s="165"/>
      <c r="H16" s="165"/>
      <c r="J16" s="245" t="s">
        <v>100</v>
      </c>
      <c r="K16" s="156"/>
      <c r="L16" s="156"/>
      <c r="M16" s="180" t="s">
        <v>301</v>
      </c>
      <c r="N16" s="171" t="s">
        <v>113</v>
      </c>
      <c r="O16" s="171" t="s">
        <v>114</v>
      </c>
      <c r="P16" s="171">
        <v>11</v>
      </c>
      <c r="Q16" s="171">
        <v>48</v>
      </c>
      <c r="R16" s="171" t="s">
        <v>115</v>
      </c>
      <c r="S16" s="171" t="s">
        <v>116</v>
      </c>
      <c r="T16" s="172" t="s">
        <v>117</v>
      </c>
    </row>
    <row r="17" spans="1:20" ht="28.8" hidden="1" thickBot="1" x14ac:dyDescent="0.35">
      <c r="A17" s="176" t="s">
        <v>118</v>
      </c>
      <c r="B17" s="160" t="s">
        <v>119</v>
      </c>
      <c r="C17" s="160"/>
      <c r="D17" s="160"/>
      <c r="E17" s="160"/>
      <c r="F17" s="160"/>
      <c r="G17" s="160"/>
      <c r="H17" s="181"/>
      <c r="I17" s="3"/>
      <c r="J17" s="245" t="s">
        <v>100</v>
      </c>
      <c r="K17" s="156"/>
      <c r="L17" s="156"/>
      <c r="M17" s="180" t="s">
        <v>217</v>
      </c>
      <c r="N17" s="171" t="s">
        <v>113</v>
      </c>
      <c r="O17" s="171" t="s">
        <v>114</v>
      </c>
      <c r="P17" s="171">
        <v>11</v>
      </c>
      <c r="Q17" s="171">
        <v>65.25</v>
      </c>
      <c r="R17" s="171" t="s">
        <v>115</v>
      </c>
      <c r="S17" s="171" t="s">
        <v>116</v>
      </c>
      <c r="T17" s="172" t="s">
        <v>117</v>
      </c>
    </row>
    <row r="18" spans="1:20" ht="28.8" hidden="1" thickBot="1" x14ac:dyDescent="0.35">
      <c r="A18" s="173"/>
      <c r="B18" s="174" t="str">
        <f>CONCATENATE($N$2&amp;": "&amp;VLOOKUP($B17,$M$3:$T$24,2,0))</f>
        <v>Font: Arial</v>
      </c>
      <c r="C18" s="174" t="str">
        <f>CONCATENATE($O$2&amp;": "&amp;VLOOKUP($B17,$M$3:$T$24,3,0))</f>
        <v>T-face: Normal</v>
      </c>
      <c r="D18" s="174" t="str">
        <f>CONCATENATE($P$2&amp;": "&amp;VLOOKUP($B17,$M$3:$T$24,4,0))</f>
        <v>Font size: 11</v>
      </c>
      <c r="E18" s="174" t="str">
        <f>CONCATENATE($Q$2&amp;": "&amp;VLOOKUP($B17,$M$3:$T$24,5,0))</f>
        <v>Row height: 15</v>
      </c>
      <c r="F18" s="174" t="str">
        <f>CONCATENATE($R$2&amp;": "&amp;VLOOKUP($B17,$M$3:$T$24,6,0))</f>
        <v>Text col: White</v>
      </c>
      <c r="G18" s="174" t="str">
        <f>CONCATENATE($S$2&amp;": "&amp;VLOOKUP($B17,$M$3:$T$24,7,0))</f>
        <v>BG col: White</v>
      </c>
      <c r="H18" s="175" t="str">
        <f>CONCATENATE($T$2&amp;": "&amp;VLOOKUP($B17,$M$3:$T$24,8,0))</f>
        <v>Just: Left</v>
      </c>
      <c r="I18" s="190"/>
      <c r="J18" s="245" t="s">
        <v>100</v>
      </c>
      <c r="K18" s="156"/>
      <c r="L18" s="156"/>
      <c r="M18" s="180" t="s">
        <v>275</v>
      </c>
      <c r="N18" s="171" t="s">
        <v>113</v>
      </c>
      <c r="O18" s="171" t="s">
        <v>114</v>
      </c>
      <c r="P18" s="171">
        <v>11</v>
      </c>
      <c r="Q18" s="171">
        <v>75</v>
      </c>
      <c r="R18" s="171" t="s">
        <v>115</v>
      </c>
      <c r="S18" s="171" t="s">
        <v>116</v>
      </c>
      <c r="T18" s="172" t="s">
        <v>117</v>
      </c>
    </row>
    <row r="19" spans="1:20" s="190" customFormat="1" ht="28.8" hidden="1" thickBot="1" x14ac:dyDescent="0.35">
      <c r="A19" s="176" t="s">
        <v>125</v>
      </c>
      <c r="B19" s="160" t="s">
        <v>153</v>
      </c>
      <c r="C19" s="160"/>
      <c r="D19" s="160"/>
      <c r="E19" s="160"/>
      <c r="F19" s="160"/>
      <c r="G19" s="160"/>
      <c r="H19" s="181"/>
      <c r="I19" s="3"/>
      <c r="J19" s="245" t="s">
        <v>100</v>
      </c>
      <c r="K19" s="156"/>
      <c r="L19" s="156"/>
      <c r="M19" s="180" t="s">
        <v>302</v>
      </c>
      <c r="N19" s="171" t="s">
        <v>113</v>
      </c>
      <c r="O19" s="171" t="s">
        <v>114</v>
      </c>
      <c r="P19" s="171">
        <v>11</v>
      </c>
      <c r="Q19" s="171">
        <v>91.5</v>
      </c>
      <c r="R19" s="171" t="s">
        <v>115</v>
      </c>
      <c r="S19" s="171" t="s">
        <v>116</v>
      </c>
      <c r="T19" s="172" t="s">
        <v>117</v>
      </c>
    </row>
    <row r="20" spans="1:20" ht="28.8" hidden="1" thickBot="1" x14ac:dyDescent="0.35">
      <c r="A20" s="176" t="s">
        <v>126</v>
      </c>
      <c r="B20" s="160"/>
      <c r="C20" s="160"/>
      <c r="D20" s="160"/>
      <c r="E20" s="160"/>
      <c r="F20" s="160"/>
      <c r="G20" s="160"/>
      <c r="H20" s="181"/>
      <c r="I20" s="3"/>
      <c r="J20" s="245" t="s">
        <v>100</v>
      </c>
      <c r="K20" s="156"/>
      <c r="L20" s="156"/>
      <c r="M20" s="180" t="s">
        <v>304</v>
      </c>
      <c r="N20" s="171" t="s">
        <v>113</v>
      </c>
      <c r="O20" s="171" t="s">
        <v>114</v>
      </c>
      <c r="P20" s="171">
        <v>11</v>
      </c>
      <c r="Q20" s="171">
        <v>150</v>
      </c>
      <c r="R20" s="171" t="s">
        <v>115</v>
      </c>
      <c r="S20" s="171" t="s">
        <v>116</v>
      </c>
      <c r="T20" s="172" t="s">
        <v>117</v>
      </c>
    </row>
    <row r="21" spans="1:20" ht="15" hidden="1" thickBot="1" x14ac:dyDescent="0.35">
      <c r="A21" s="178" t="s">
        <v>130</v>
      </c>
      <c r="B21" s="160" t="s">
        <v>131</v>
      </c>
      <c r="C21" s="160"/>
      <c r="D21" s="160"/>
      <c r="E21" s="160"/>
      <c r="F21" s="160"/>
      <c r="G21" s="160"/>
      <c r="H21" s="181"/>
      <c r="J21" s="245" t="s">
        <v>100</v>
      </c>
      <c r="K21" s="156"/>
      <c r="L21" s="156"/>
      <c r="M21" s="177" t="s">
        <v>147</v>
      </c>
      <c r="N21" s="171" t="s">
        <v>113</v>
      </c>
      <c r="O21" s="171" t="s">
        <v>135</v>
      </c>
      <c r="P21" s="171">
        <v>14</v>
      </c>
      <c r="Q21" s="171">
        <v>31.5</v>
      </c>
      <c r="R21" s="171" t="s">
        <v>148</v>
      </c>
      <c r="S21" s="171" t="s">
        <v>116</v>
      </c>
      <c r="T21" s="172" t="s">
        <v>117</v>
      </c>
    </row>
    <row r="22" spans="1:20" ht="15" hidden="1" thickBot="1" x14ac:dyDescent="0.35">
      <c r="A22" s="178" t="s">
        <v>118</v>
      </c>
      <c r="B22" s="325" t="s">
        <v>156</v>
      </c>
      <c r="C22" s="325"/>
      <c r="D22" s="325"/>
      <c r="E22" s="325"/>
      <c r="F22" s="325"/>
      <c r="G22" s="325"/>
      <c r="H22" s="181"/>
      <c r="J22" s="245" t="s">
        <v>100</v>
      </c>
      <c r="K22" s="156"/>
      <c r="L22" s="156"/>
      <c r="M22" s="177" t="s">
        <v>149</v>
      </c>
      <c r="N22" s="171" t="s">
        <v>113</v>
      </c>
      <c r="O22" s="171" t="s">
        <v>135</v>
      </c>
      <c r="P22" s="171">
        <v>14</v>
      </c>
      <c r="Q22" s="171">
        <v>40</v>
      </c>
      <c r="R22" s="171" t="s">
        <v>148</v>
      </c>
      <c r="S22" s="171" t="s">
        <v>116</v>
      </c>
      <c r="T22" s="172" t="s">
        <v>117</v>
      </c>
    </row>
    <row r="23" spans="1:20" ht="15" hidden="1" customHeight="1" x14ac:dyDescent="0.3">
      <c r="A23" s="178" t="s">
        <v>136</v>
      </c>
      <c r="B23" s="160" t="s">
        <v>100</v>
      </c>
      <c r="C23" s="160"/>
      <c r="D23" s="160"/>
      <c r="E23" s="160"/>
      <c r="F23" s="160"/>
      <c r="G23" s="160"/>
      <c r="H23" s="181"/>
      <c r="J23" s="245" t="s">
        <v>100</v>
      </c>
      <c r="K23" s="156"/>
      <c r="L23" s="156"/>
      <c r="M23" s="177" t="s">
        <v>151</v>
      </c>
      <c r="N23" s="171" t="s">
        <v>113</v>
      </c>
      <c r="O23" s="171" t="s">
        <v>135</v>
      </c>
      <c r="P23" s="171">
        <v>11</v>
      </c>
      <c r="Q23" s="171">
        <v>31.5</v>
      </c>
      <c r="R23" s="171" t="s">
        <v>115</v>
      </c>
      <c r="S23" s="171" t="s">
        <v>116</v>
      </c>
      <c r="T23" s="172" t="s">
        <v>123</v>
      </c>
    </row>
    <row r="24" spans="1:20" ht="15" hidden="1" thickBot="1" x14ac:dyDescent="0.35">
      <c r="A24" s="178" t="s">
        <v>157</v>
      </c>
      <c r="B24" s="160" t="s">
        <v>100</v>
      </c>
      <c r="C24" s="160"/>
      <c r="D24" s="160"/>
      <c r="E24" s="160"/>
      <c r="F24" s="160"/>
      <c r="G24" s="160"/>
      <c r="H24" s="181"/>
      <c r="J24" s="245" t="s">
        <v>100</v>
      </c>
      <c r="K24" s="156"/>
      <c r="L24" s="156"/>
      <c r="M24" s="187" t="s">
        <v>152</v>
      </c>
      <c r="N24" s="188" t="s">
        <v>113</v>
      </c>
      <c r="O24" s="188" t="s">
        <v>135</v>
      </c>
      <c r="P24" s="188">
        <v>14</v>
      </c>
      <c r="Q24" s="188">
        <v>31.5</v>
      </c>
      <c r="R24" s="188" t="s">
        <v>116</v>
      </c>
      <c r="S24" s="188" t="s">
        <v>148</v>
      </c>
      <c r="T24" s="189" t="s">
        <v>117</v>
      </c>
    </row>
    <row r="25" spans="1:20" ht="15" hidden="1" thickBot="1" x14ac:dyDescent="0.35">
      <c r="A25" s="178" t="s">
        <v>158</v>
      </c>
      <c r="B25" s="160" t="s">
        <v>100</v>
      </c>
      <c r="C25" s="160"/>
      <c r="D25" s="160"/>
      <c r="E25" s="160"/>
      <c r="F25" s="160"/>
      <c r="G25" s="160"/>
      <c r="H25" s="181"/>
      <c r="J25" s="245" t="s">
        <v>100</v>
      </c>
      <c r="K25" s="156"/>
      <c r="L25" s="156"/>
    </row>
    <row r="26" spans="1:20" ht="15" hidden="1" thickBot="1" x14ac:dyDescent="0.35">
      <c r="A26" s="178" t="s">
        <v>159</v>
      </c>
      <c r="B26" s="160" t="s">
        <v>100</v>
      </c>
      <c r="C26" s="160"/>
      <c r="D26" s="160"/>
      <c r="E26" s="160"/>
      <c r="F26" s="160"/>
      <c r="G26" s="160"/>
      <c r="H26" s="181"/>
      <c r="J26" s="245" t="s">
        <v>100</v>
      </c>
      <c r="K26" s="156"/>
      <c r="L26" s="156"/>
      <c r="M26" s="164" t="s">
        <v>154</v>
      </c>
      <c r="N26" s="190"/>
      <c r="O26" s="190"/>
      <c r="P26" s="190"/>
      <c r="Q26" s="190"/>
      <c r="R26" s="190"/>
      <c r="S26" s="190"/>
      <c r="T26" s="190"/>
    </row>
    <row r="27" spans="1:20" ht="28.8" hidden="1" thickBot="1" x14ac:dyDescent="0.35">
      <c r="A27" s="182" t="s">
        <v>160</v>
      </c>
      <c r="B27" s="160" t="str">
        <f>IF(B17=$M$4,"Yes","No")</f>
        <v>No</v>
      </c>
      <c r="C27" s="160"/>
      <c r="D27" s="160"/>
      <c r="E27" s="160"/>
      <c r="F27" s="160"/>
      <c r="G27" s="160"/>
      <c r="H27" s="181"/>
      <c r="J27" s="245" t="s">
        <v>100</v>
      </c>
      <c r="K27" s="156"/>
      <c r="L27" s="156"/>
      <c r="M27" s="239" t="s">
        <v>291</v>
      </c>
    </row>
    <row r="28" spans="1:20" ht="15" hidden="1" thickBot="1" x14ac:dyDescent="0.35">
      <c r="A28" s="176" t="s">
        <v>145</v>
      </c>
      <c r="B28" s="325" t="s">
        <v>161</v>
      </c>
      <c r="C28" s="325"/>
      <c r="D28" s="325"/>
      <c r="E28" s="325"/>
      <c r="F28" s="325"/>
      <c r="G28" s="325"/>
      <c r="H28" s="161"/>
      <c r="I28" s="191"/>
      <c r="J28" s="245" t="s">
        <v>100</v>
      </c>
      <c r="K28" s="156"/>
      <c r="L28" s="156"/>
      <c r="M28" s="240" t="s">
        <v>292</v>
      </c>
    </row>
    <row r="29" spans="1:20" s="3" customFormat="1" ht="31.5" hidden="1" customHeight="1" thickBot="1" x14ac:dyDescent="0.35">
      <c r="A29" s="184"/>
      <c r="B29" s="160"/>
      <c r="C29" s="160"/>
      <c r="D29" s="160"/>
      <c r="E29" s="160"/>
      <c r="F29" s="160"/>
      <c r="G29" s="160"/>
      <c r="H29" s="161"/>
      <c r="J29" s="245" t="s">
        <v>100</v>
      </c>
      <c r="K29" s="156"/>
      <c r="L29" s="156"/>
      <c r="M29" s="241" t="s">
        <v>100</v>
      </c>
      <c r="N29"/>
      <c r="O29"/>
      <c r="P29"/>
      <c r="Q29"/>
      <c r="R29"/>
      <c r="S29"/>
      <c r="T29"/>
    </row>
    <row r="30" spans="1:20" s="3" customFormat="1" ht="15" hidden="1" thickBot="1" x14ac:dyDescent="0.35">
      <c r="A30" s="184"/>
      <c r="B30" s="160"/>
      <c r="C30" s="160"/>
      <c r="D30" s="160"/>
      <c r="E30" s="160"/>
      <c r="F30" s="160"/>
      <c r="G30" s="160"/>
      <c r="H30" s="161"/>
      <c r="J30" s="245"/>
      <c r="K30" s="156"/>
      <c r="L30" s="156"/>
      <c r="M30" s="242" t="s">
        <v>155</v>
      </c>
      <c r="N30"/>
      <c r="O30"/>
      <c r="P30"/>
      <c r="Q30"/>
      <c r="R30"/>
      <c r="S30"/>
      <c r="T30"/>
    </row>
    <row r="31" spans="1:20" s="3" customFormat="1" ht="28.8" hidden="1" thickBot="1" x14ac:dyDescent="0.35">
      <c r="A31" s="185" t="s">
        <v>189</v>
      </c>
      <c r="B31" s="186" t="s">
        <v>111</v>
      </c>
      <c r="C31" s="165"/>
      <c r="D31" s="165"/>
      <c r="E31" s="165"/>
      <c r="F31" s="165"/>
      <c r="G31" s="165"/>
      <c r="H31" s="165"/>
      <c r="J31" s="245" t="s">
        <v>100</v>
      </c>
      <c r="K31" s="156"/>
      <c r="L31" s="156"/>
      <c r="M31" s="243" t="s">
        <v>293</v>
      </c>
      <c r="N31"/>
      <c r="O31"/>
      <c r="P31"/>
      <c r="Q31"/>
      <c r="R31"/>
      <c r="S31"/>
      <c r="T31"/>
    </row>
    <row r="32" spans="1:20" s="3" customFormat="1" ht="15" hidden="1" thickBot="1" x14ac:dyDescent="0.35">
      <c r="A32" s="176" t="s">
        <v>118</v>
      </c>
      <c r="B32" s="160" t="s">
        <v>119</v>
      </c>
      <c r="C32" s="160"/>
      <c r="D32" s="160"/>
      <c r="E32" s="160"/>
      <c r="F32" s="160"/>
      <c r="G32" s="160"/>
      <c r="H32" s="181"/>
      <c r="J32" s="245" t="s">
        <v>100</v>
      </c>
      <c r="K32" s="156"/>
      <c r="L32" s="156"/>
      <c r="M32"/>
      <c r="N32"/>
      <c r="O32"/>
      <c r="P32"/>
      <c r="Q32"/>
      <c r="R32"/>
      <c r="S32"/>
      <c r="T32"/>
    </row>
    <row r="33" spans="1:20" s="192" customFormat="1" ht="15" hidden="1" thickBot="1" x14ac:dyDescent="0.35">
      <c r="A33" s="173"/>
      <c r="B33" s="174" t="str">
        <f>CONCATENATE($N$2&amp;": "&amp;VLOOKUP($B32,$M$3:$T$24,2,0))</f>
        <v>Font: Arial</v>
      </c>
      <c r="C33" s="174" t="str">
        <f>CONCATENATE($O$2&amp;": "&amp;VLOOKUP($B32,$M$3:$T$24,3,0))</f>
        <v>T-face: Normal</v>
      </c>
      <c r="D33" s="174" t="str">
        <f>CONCATENATE($P$2&amp;": "&amp;VLOOKUP($B32,$M$3:$T$24,4,0))</f>
        <v>Font size: 11</v>
      </c>
      <c r="E33" s="174" t="str">
        <f>CONCATENATE($Q$2&amp;": "&amp;VLOOKUP($B32,$M$3:$T$24,5,0))</f>
        <v>Row height: 15</v>
      </c>
      <c r="F33" s="174" t="str">
        <f>CONCATENATE($R$2&amp;": "&amp;VLOOKUP($B32,$M$3:$T$24,6,0))</f>
        <v>Text col: White</v>
      </c>
      <c r="G33" s="174" t="str">
        <f>CONCATENATE($S$2&amp;": "&amp;VLOOKUP($B32,$M$3:$T$24,7,0))</f>
        <v>BG col: White</v>
      </c>
      <c r="H33" s="175" t="str">
        <f>CONCATENATE($T$2&amp;": "&amp;VLOOKUP($B32,$M$3:$T$24,8,0))</f>
        <v>Just: Left</v>
      </c>
      <c r="I33" s="190"/>
      <c r="J33" s="245" t="s">
        <v>100</v>
      </c>
      <c r="K33" s="156"/>
      <c r="L33" s="156"/>
      <c r="M33"/>
      <c r="N33"/>
      <c r="O33"/>
      <c r="P33"/>
      <c r="Q33"/>
      <c r="R33"/>
      <c r="S33"/>
      <c r="T33"/>
    </row>
    <row r="34" spans="1:20" s="3" customFormat="1" ht="15" hidden="1" thickBot="1" x14ac:dyDescent="0.35">
      <c r="A34" s="176" t="s">
        <v>125</v>
      </c>
      <c r="B34" s="160" t="s">
        <v>153</v>
      </c>
      <c r="C34" s="160"/>
      <c r="D34" s="160"/>
      <c r="E34" s="160"/>
      <c r="F34" s="160"/>
      <c r="G34" s="160"/>
      <c r="H34" s="181"/>
      <c r="J34" s="245" t="s">
        <v>100</v>
      </c>
      <c r="K34" s="156"/>
      <c r="L34" s="156"/>
      <c r="M34"/>
      <c r="N34"/>
      <c r="O34"/>
      <c r="P34"/>
      <c r="Q34"/>
      <c r="R34"/>
      <c r="S34"/>
      <c r="T34"/>
    </row>
    <row r="35" spans="1:20" s="3" customFormat="1" ht="15" hidden="1" thickBot="1" x14ac:dyDescent="0.35">
      <c r="A35" s="176" t="s">
        <v>126</v>
      </c>
      <c r="B35" s="160"/>
      <c r="C35" s="160"/>
      <c r="D35" s="160"/>
      <c r="E35" s="160"/>
      <c r="F35" s="160"/>
      <c r="G35" s="160"/>
      <c r="H35" s="181"/>
      <c r="J35" s="245" t="s">
        <v>100</v>
      </c>
      <c r="K35" s="156"/>
      <c r="L35" s="156"/>
      <c r="M35" s="183"/>
      <c r="N35" s="183"/>
      <c r="O35" s="183"/>
      <c r="P35" s="183"/>
      <c r="Q35" s="183"/>
      <c r="R35" s="183"/>
    </row>
    <row r="36" spans="1:20" s="3" customFormat="1" ht="15" hidden="1" thickBot="1" x14ac:dyDescent="0.35">
      <c r="A36" s="178" t="s">
        <v>130</v>
      </c>
      <c r="B36" s="160" t="s">
        <v>131</v>
      </c>
      <c r="C36" s="160"/>
      <c r="D36" s="160"/>
      <c r="E36" s="160"/>
      <c r="F36" s="160"/>
      <c r="G36" s="160"/>
      <c r="H36" s="181"/>
      <c r="I36"/>
      <c r="J36" s="245" t="s">
        <v>100</v>
      </c>
      <c r="K36" s="156"/>
      <c r="L36" s="156"/>
    </row>
    <row r="37" spans="1:20" s="3" customFormat="1" ht="15" hidden="1" thickBot="1" x14ac:dyDescent="0.35">
      <c r="A37" s="178" t="s">
        <v>118</v>
      </c>
      <c r="B37" s="325" t="s">
        <v>156</v>
      </c>
      <c r="C37" s="325"/>
      <c r="D37" s="325"/>
      <c r="E37" s="325"/>
      <c r="F37" s="325"/>
      <c r="G37" s="325"/>
      <c r="H37" s="181"/>
      <c r="I37"/>
      <c r="J37" s="245" t="s">
        <v>100</v>
      </c>
      <c r="K37" s="156"/>
      <c r="L37" s="156"/>
    </row>
    <row r="38" spans="1:20" s="3" customFormat="1" ht="15" hidden="1" customHeight="1" x14ac:dyDescent="0.3">
      <c r="A38" s="178" t="s">
        <v>136</v>
      </c>
      <c r="B38" s="160" t="s">
        <v>100</v>
      </c>
      <c r="C38" s="160"/>
      <c r="D38" s="160"/>
      <c r="E38" s="160"/>
      <c r="F38" s="160"/>
      <c r="G38" s="160"/>
      <c r="H38" s="181"/>
      <c r="I38"/>
      <c r="J38" s="245" t="s">
        <v>100</v>
      </c>
      <c r="K38" s="156"/>
      <c r="L38" s="156"/>
    </row>
    <row r="39" spans="1:20" s="3" customFormat="1" ht="15" hidden="1" thickBot="1" x14ac:dyDescent="0.35">
      <c r="A39" s="178" t="s">
        <v>157</v>
      </c>
      <c r="B39" s="160" t="s">
        <v>100</v>
      </c>
      <c r="C39" s="160"/>
      <c r="D39" s="160"/>
      <c r="E39" s="160"/>
      <c r="F39" s="160"/>
      <c r="G39" s="160"/>
      <c r="H39" s="181"/>
      <c r="I39"/>
      <c r="J39" s="245" t="s">
        <v>100</v>
      </c>
      <c r="K39" s="156"/>
      <c r="L39" s="156"/>
      <c r="S39" s="192"/>
      <c r="T39" s="192"/>
    </row>
    <row r="40" spans="1:20" s="3" customFormat="1" ht="15" hidden="1" thickBot="1" x14ac:dyDescent="0.35">
      <c r="A40" s="178" t="s">
        <v>158</v>
      </c>
      <c r="B40" s="160" t="s">
        <v>100</v>
      </c>
      <c r="C40" s="160"/>
      <c r="D40" s="160"/>
      <c r="E40" s="160"/>
      <c r="F40" s="160"/>
      <c r="G40" s="160"/>
      <c r="H40" s="181"/>
      <c r="I40"/>
      <c r="J40" s="245" t="s">
        <v>100</v>
      </c>
      <c r="K40" s="156"/>
      <c r="L40" s="156"/>
      <c r="M40" s="192"/>
      <c r="N40" s="192"/>
      <c r="O40" s="192"/>
      <c r="P40" s="192"/>
      <c r="Q40" s="192"/>
      <c r="R40" s="192"/>
    </row>
    <row r="41" spans="1:20" s="3" customFormat="1" ht="15" hidden="1" thickBot="1" x14ac:dyDescent="0.35">
      <c r="A41" s="178" t="s">
        <v>159</v>
      </c>
      <c r="B41" s="160" t="s">
        <v>100</v>
      </c>
      <c r="C41" s="160"/>
      <c r="D41" s="160"/>
      <c r="E41" s="160"/>
      <c r="F41" s="160"/>
      <c r="G41" s="160"/>
      <c r="H41" s="181"/>
      <c r="I41"/>
      <c r="J41" s="245" t="s">
        <v>100</v>
      </c>
      <c r="K41" s="156"/>
      <c r="L41" s="156"/>
    </row>
    <row r="42" spans="1:20" s="3" customFormat="1" ht="28.8" hidden="1" thickBot="1" x14ac:dyDescent="0.35">
      <c r="A42" s="182" t="s">
        <v>160</v>
      </c>
      <c r="B42" s="160" t="str">
        <f>IF(B32=$M$4,"Yes","No")</f>
        <v>No</v>
      </c>
      <c r="C42" s="160"/>
      <c r="D42" s="160"/>
      <c r="E42" s="160"/>
      <c r="F42" s="160"/>
      <c r="G42" s="160"/>
      <c r="H42" s="181"/>
      <c r="I42"/>
      <c r="J42" s="245" t="s">
        <v>100</v>
      </c>
      <c r="K42" s="156"/>
      <c r="L42" s="156"/>
    </row>
    <row r="43" spans="1:20" s="3" customFormat="1" hidden="1" thickBot="1" x14ac:dyDescent="0.3">
      <c r="A43" s="176" t="s">
        <v>145</v>
      </c>
      <c r="B43" s="325" t="s">
        <v>161</v>
      </c>
      <c r="C43" s="325"/>
      <c r="D43" s="325"/>
      <c r="E43" s="325"/>
      <c r="F43" s="325"/>
      <c r="G43" s="325"/>
      <c r="H43" s="161"/>
      <c r="I43" s="191"/>
      <c r="J43" s="245" t="s">
        <v>100</v>
      </c>
      <c r="K43" s="156"/>
      <c r="L43" s="156"/>
    </row>
    <row r="44" spans="1:20" s="3" customFormat="1" hidden="1" thickBot="1" x14ac:dyDescent="0.3">
      <c r="A44" s="184"/>
      <c r="B44" s="160"/>
      <c r="C44" s="160"/>
      <c r="D44" s="160"/>
      <c r="E44" s="160"/>
      <c r="F44" s="160"/>
      <c r="G44" s="160"/>
      <c r="H44" s="161"/>
      <c r="J44" s="245" t="s">
        <v>100</v>
      </c>
      <c r="K44" s="156"/>
      <c r="L44" s="156"/>
    </row>
    <row r="45" spans="1:20" ht="15" hidden="1" thickBot="1" x14ac:dyDescent="0.35">
      <c r="A45" s="185" t="s">
        <v>162</v>
      </c>
      <c r="B45" s="186" t="s">
        <v>163</v>
      </c>
      <c r="C45" s="165"/>
      <c r="D45" s="165"/>
      <c r="E45" s="165"/>
      <c r="F45" s="165"/>
      <c r="G45" s="165"/>
      <c r="H45" s="165"/>
      <c r="I45" s="3"/>
      <c r="J45" s="245" t="s">
        <v>155</v>
      </c>
      <c r="K45" s="156"/>
      <c r="L45" s="156"/>
      <c r="M45" s="3"/>
      <c r="N45" s="3"/>
      <c r="O45" s="3"/>
      <c r="P45" s="3"/>
      <c r="Q45" s="3"/>
      <c r="R45" s="3"/>
      <c r="S45" s="3"/>
      <c r="T45" s="3"/>
    </row>
    <row r="46" spans="1:20" s="3" customFormat="1" ht="30.75" hidden="1" customHeight="1" x14ac:dyDescent="0.25">
      <c r="A46" s="176" t="s">
        <v>118</v>
      </c>
      <c r="B46" s="160" t="s">
        <v>152</v>
      </c>
      <c r="C46" s="160"/>
      <c r="D46" s="160"/>
      <c r="E46" s="160"/>
      <c r="F46" s="160"/>
      <c r="G46" s="160"/>
      <c r="H46" s="161"/>
      <c r="J46" s="245" t="s">
        <v>100</v>
      </c>
      <c r="K46" s="156"/>
      <c r="L46" s="156"/>
    </row>
    <row r="47" spans="1:20" s="3" customFormat="1" hidden="1" thickBot="1" x14ac:dyDescent="0.3">
      <c r="A47" s="173"/>
      <c r="B47" s="174" t="str">
        <f>CONCATENATE($N$2&amp;": "&amp;VLOOKUP($B46,$M$3:$T$24,2,0))</f>
        <v>Font: Arial</v>
      </c>
      <c r="C47" s="174" t="str">
        <f>CONCATENATE($O$2&amp;": "&amp;VLOOKUP($B46,$M$3:$T$24,3,0))</f>
        <v>T-face: Bold</v>
      </c>
      <c r="D47" s="174" t="str">
        <f>CONCATENATE($P$2&amp;": "&amp;VLOOKUP($B46,$M$3:$T$24,4,0))</f>
        <v>Font size: 14</v>
      </c>
      <c r="E47" s="174" t="str">
        <f>CONCATENATE($Q$2&amp;": "&amp;VLOOKUP($B46,$M$3:$T$24,5,0))</f>
        <v>Row height: 31.5</v>
      </c>
      <c r="F47" s="174" t="str">
        <f>CONCATENATE($R$2&amp;": "&amp;VLOOKUP($B46,$M$3:$T$24,6,0))</f>
        <v>Text col: White</v>
      </c>
      <c r="G47" s="174" t="str">
        <f>CONCATENATE($S$2&amp;": "&amp;VLOOKUP($B46,$M$3:$T$24,7,0))</f>
        <v>BG col: Teal</v>
      </c>
      <c r="H47" s="175" t="str">
        <f>CONCATENATE($T$2&amp;": "&amp;VLOOKUP($B46,$M$3:$T$24,8,0))</f>
        <v>Just: Left</v>
      </c>
      <c r="J47" s="245" t="s">
        <v>100</v>
      </c>
      <c r="K47" s="156"/>
      <c r="L47" s="156"/>
    </row>
    <row r="48" spans="1:20" s="3" customFormat="1" hidden="1" thickBot="1" x14ac:dyDescent="0.3">
      <c r="A48" s="176" t="s">
        <v>125</v>
      </c>
      <c r="B48" s="160" t="s">
        <v>95</v>
      </c>
      <c r="C48" s="160"/>
      <c r="D48" s="160"/>
      <c r="E48" s="160"/>
      <c r="F48" s="160"/>
      <c r="G48" s="160"/>
      <c r="H48" s="161"/>
      <c r="I48" s="192"/>
      <c r="J48" s="245" t="s">
        <v>100</v>
      </c>
      <c r="K48" s="156"/>
      <c r="L48" s="156"/>
    </row>
    <row r="49" spans="1:20" s="3" customFormat="1" hidden="1" thickBot="1" x14ac:dyDescent="0.3">
      <c r="A49" s="176" t="s">
        <v>126</v>
      </c>
      <c r="B49" s="160"/>
      <c r="C49" s="160"/>
      <c r="D49" s="160"/>
      <c r="E49" s="160"/>
      <c r="F49" s="160"/>
      <c r="G49" s="160"/>
      <c r="H49" s="161"/>
      <c r="J49" s="245" t="s">
        <v>100</v>
      </c>
      <c r="K49" s="156"/>
      <c r="L49" s="156"/>
    </row>
    <row r="50" spans="1:20" s="192" customFormat="1" hidden="1" thickBot="1" x14ac:dyDescent="0.3">
      <c r="A50" s="178" t="s">
        <v>130</v>
      </c>
      <c r="B50" s="160" t="s">
        <v>164</v>
      </c>
      <c r="C50" s="160"/>
      <c r="D50" s="160"/>
      <c r="E50" s="160"/>
      <c r="F50" s="160"/>
      <c r="G50" s="160"/>
      <c r="H50" s="161"/>
      <c r="I50" s="3"/>
      <c r="J50" s="245" t="s">
        <v>100</v>
      </c>
      <c r="K50" s="156"/>
      <c r="L50" s="156"/>
      <c r="M50" s="3"/>
      <c r="N50" s="3"/>
      <c r="O50" s="3"/>
      <c r="P50" s="3"/>
      <c r="Q50" s="3"/>
      <c r="R50" s="3"/>
      <c r="S50" s="3"/>
      <c r="T50" s="3"/>
    </row>
    <row r="51" spans="1:20" s="3" customFormat="1" ht="15" hidden="1" thickBot="1" x14ac:dyDescent="0.35">
      <c r="A51" s="178" t="s">
        <v>118</v>
      </c>
      <c r="B51" s="325" t="s">
        <v>168</v>
      </c>
      <c r="C51" s="325"/>
      <c r="D51" s="325"/>
      <c r="E51" s="325"/>
      <c r="F51" s="325"/>
      <c r="G51" s="325"/>
      <c r="H51" s="161"/>
      <c r="J51" s="245" t="s">
        <v>100</v>
      </c>
      <c r="K51" s="156"/>
      <c r="L51" s="156"/>
      <c r="S51"/>
      <c r="T51"/>
    </row>
    <row r="52" spans="1:20" s="3" customFormat="1" hidden="1" thickBot="1" x14ac:dyDescent="0.3">
      <c r="A52" s="178" t="s">
        <v>136</v>
      </c>
      <c r="B52" s="160" t="s">
        <v>100</v>
      </c>
      <c r="C52" s="160"/>
      <c r="D52" s="160"/>
      <c r="E52" s="160"/>
      <c r="F52" s="160"/>
      <c r="G52" s="160"/>
      <c r="H52" s="161"/>
      <c r="J52" s="245" t="s">
        <v>100</v>
      </c>
      <c r="K52" s="156"/>
      <c r="L52" s="156"/>
      <c r="M52" s="183"/>
      <c r="N52" s="183"/>
      <c r="O52" s="183"/>
      <c r="P52" s="183"/>
      <c r="Q52" s="183"/>
      <c r="R52" s="183"/>
    </row>
    <row r="53" spans="1:20" s="3" customFormat="1" hidden="1" thickBot="1" x14ac:dyDescent="0.3">
      <c r="A53" s="178" t="s">
        <v>157</v>
      </c>
      <c r="B53" s="160" t="s">
        <v>100</v>
      </c>
      <c r="C53" s="160"/>
      <c r="D53" s="160"/>
      <c r="E53" s="160"/>
      <c r="F53" s="160"/>
      <c r="G53" s="160"/>
      <c r="H53" s="161"/>
      <c r="J53" s="245" t="s">
        <v>100</v>
      </c>
      <c r="K53" s="156"/>
      <c r="L53" s="156"/>
    </row>
    <row r="54" spans="1:20" s="3" customFormat="1" hidden="1" thickBot="1" x14ac:dyDescent="0.3">
      <c r="A54" s="178" t="s">
        <v>158</v>
      </c>
      <c r="B54" s="160" t="s">
        <v>100</v>
      </c>
      <c r="C54" s="160"/>
      <c r="D54" s="160"/>
      <c r="E54" s="160"/>
      <c r="F54" s="160"/>
      <c r="G54" s="160"/>
      <c r="H54" s="161"/>
      <c r="J54" s="245" t="s">
        <v>100</v>
      </c>
      <c r="K54" s="156"/>
      <c r="L54" s="156"/>
      <c r="M54" s="192"/>
      <c r="N54" s="192"/>
      <c r="O54" s="192"/>
      <c r="P54" s="192"/>
      <c r="Q54" s="192"/>
      <c r="R54" s="192"/>
    </row>
    <row r="55" spans="1:20" s="3" customFormat="1" hidden="1" thickBot="1" x14ac:dyDescent="0.3">
      <c r="A55" s="178" t="s">
        <v>159</v>
      </c>
      <c r="B55" s="160" t="s">
        <v>100</v>
      </c>
      <c r="C55" s="160"/>
      <c r="D55" s="160"/>
      <c r="E55" s="160"/>
      <c r="F55" s="160"/>
      <c r="G55" s="160"/>
      <c r="H55" s="161"/>
      <c r="J55" s="245" t="s">
        <v>100</v>
      </c>
      <c r="K55" s="156"/>
      <c r="L55" s="156"/>
    </row>
    <row r="56" spans="1:20" ht="28.8" hidden="1" thickBot="1" x14ac:dyDescent="0.35">
      <c r="A56" s="182" t="s">
        <v>160</v>
      </c>
      <c r="B56" s="160" t="str">
        <f>IF(B46=$M$4,"Yes","No")</f>
        <v>No</v>
      </c>
      <c r="C56" s="160"/>
      <c r="D56" s="160"/>
      <c r="E56" s="160"/>
      <c r="F56" s="160"/>
      <c r="G56" s="160"/>
      <c r="H56" s="181"/>
      <c r="I56" s="3"/>
      <c r="J56" s="245" t="s">
        <v>100</v>
      </c>
      <c r="K56" s="156"/>
      <c r="L56" s="156"/>
      <c r="M56" s="3"/>
      <c r="N56" s="3"/>
      <c r="O56" s="3"/>
      <c r="P56" s="3"/>
      <c r="Q56" s="3"/>
      <c r="R56" s="3"/>
      <c r="S56" s="3"/>
      <c r="T56" s="3"/>
    </row>
    <row r="57" spans="1:20" s="3" customFormat="1" hidden="1" thickBot="1" x14ac:dyDescent="0.3">
      <c r="A57" s="176" t="s">
        <v>145</v>
      </c>
      <c r="B57" s="325" t="s">
        <v>169</v>
      </c>
      <c r="C57" s="325"/>
      <c r="D57" s="325"/>
      <c r="E57" s="325"/>
      <c r="F57" s="325"/>
      <c r="G57" s="325"/>
      <c r="H57" s="161"/>
      <c r="I57" s="191"/>
      <c r="J57" s="245" t="s">
        <v>100</v>
      </c>
      <c r="K57" s="156"/>
      <c r="L57" s="156"/>
    </row>
    <row r="58" spans="1:20" s="3" customFormat="1" hidden="1" thickBot="1" x14ac:dyDescent="0.3">
      <c r="A58" s="184"/>
      <c r="B58" s="160"/>
      <c r="C58" s="160"/>
      <c r="D58" s="160"/>
      <c r="E58" s="160"/>
      <c r="F58" s="160"/>
      <c r="G58" s="160"/>
      <c r="H58" s="161"/>
      <c r="J58" s="245" t="s">
        <v>100</v>
      </c>
      <c r="K58" s="156"/>
      <c r="L58" s="156"/>
    </row>
    <row r="59" spans="1:20" s="3" customFormat="1" hidden="1" thickBot="1" x14ac:dyDescent="0.3">
      <c r="A59" s="185" t="s">
        <v>165</v>
      </c>
      <c r="B59" s="186" t="s">
        <v>166</v>
      </c>
      <c r="C59" s="165"/>
      <c r="D59" s="165"/>
      <c r="E59" s="165"/>
      <c r="F59" s="165"/>
      <c r="G59" s="165"/>
      <c r="H59" s="165"/>
      <c r="J59" s="245" t="s">
        <v>100</v>
      </c>
      <c r="K59" s="156"/>
      <c r="L59" s="156"/>
    </row>
    <row r="60" spans="1:20" s="3" customFormat="1" hidden="1" thickBot="1" x14ac:dyDescent="0.3">
      <c r="A60" s="176" t="s">
        <v>118</v>
      </c>
      <c r="B60" s="160" t="s">
        <v>132</v>
      </c>
      <c r="C60" s="160"/>
      <c r="D60" s="160"/>
      <c r="E60" s="160"/>
      <c r="F60" s="160"/>
      <c r="G60" s="160"/>
      <c r="H60" s="161"/>
      <c r="J60" s="245" t="s">
        <v>100</v>
      </c>
      <c r="K60" s="156"/>
      <c r="L60" s="156"/>
    </row>
    <row r="61" spans="1:20" s="192" customFormat="1" ht="28.2" hidden="1" thickBot="1" x14ac:dyDescent="0.3">
      <c r="A61" s="173"/>
      <c r="B61" s="174" t="str">
        <f>CONCATENATE($N$2&amp;": "&amp;VLOOKUP($B60,$M$3:$T$24,2,0))</f>
        <v>Font: Arial</v>
      </c>
      <c r="C61" s="174" t="str">
        <f>CONCATENATE($O$2&amp;": "&amp;VLOOKUP($B60,$M$3:$T$24,3,0))</f>
        <v>T-face: Normal</v>
      </c>
      <c r="D61" s="174" t="str">
        <f>CONCATENATE($P$2&amp;": "&amp;VLOOKUP($B60,$M$3:$T$24,4,0))</f>
        <v>Font size: 11</v>
      </c>
      <c r="E61" s="174" t="str">
        <f>CONCATENATE($Q$2&amp;": "&amp;VLOOKUP($B60,$M$3:$T$24,5,0))</f>
        <v>Row height: 24.75</v>
      </c>
      <c r="F61" s="174" t="str">
        <f>CONCATENATE($R$2&amp;": "&amp;VLOOKUP($B60,$M$3:$T$24,6,0))</f>
        <v>Text col: Black</v>
      </c>
      <c r="G61" s="174" t="str">
        <f>CONCATENATE($S$2&amp;": "&amp;VLOOKUP($B60,$M$3:$T$24,7,0))</f>
        <v>BG col: White</v>
      </c>
      <c r="H61" s="175" t="str">
        <f>CONCATENATE($T$2&amp;": "&amp;VLOOKUP($B60,$M$3:$T$24,8,0))</f>
        <v>Just: Left</v>
      </c>
      <c r="I61" s="3"/>
      <c r="J61" s="245" t="s">
        <v>100</v>
      </c>
      <c r="K61" s="156"/>
      <c r="L61" s="156"/>
      <c r="M61" s="3"/>
      <c r="N61" s="3"/>
      <c r="O61" s="3"/>
      <c r="P61" s="3"/>
      <c r="Q61" s="3"/>
      <c r="R61" s="3"/>
      <c r="S61" s="3"/>
      <c r="T61" s="3"/>
    </row>
    <row r="62" spans="1:20" s="3" customFormat="1" ht="15" hidden="1" thickBot="1" x14ac:dyDescent="0.35">
      <c r="A62" s="176" t="s">
        <v>125</v>
      </c>
      <c r="B62" s="160" t="s">
        <v>167</v>
      </c>
      <c r="C62" s="160"/>
      <c r="D62" s="160"/>
      <c r="E62" s="160"/>
      <c r="F62" s="160"/>
      <c r="G62" s="160"/>
      <c r="H62" s="161"/>
      <c r="I62" s="192"/>
      <c r="J62" s="245" t="s">
        <v>100</v>
      </c>
      <c r="K62" s="156"/>
      <c r="L62" s="156"/>
      <c r="S62"/>
      <c r="T62"/>
    </row>
    <row r="63" spans="1:20" s="3" customFormat="1" hidden="1" thickBot="1" x14ac:dyDescent="0.3">
      <c r="A63" s="176" t="s">
        <v>126</v>
      </c>
      <c r="B63" s="160"/>
      <c r="C63" s="160"/>
      <c r="D63" s="160"/>
      <c r="E63" s="160"/>
      <c r="F63" s="160"/>
      <c r="G63" s="160"/>
      <c r="H63" s="161"/>
      <c r="J63" s="245" t="s">
        <v>100</v>
      </c>
      <c r="K63" s="156"/>
      <c r="L63" s="156"/>
      <c r="M63" s="183"/>
      <c r="N63" s="183"/>
      <c r="O63" s="183"/>
      <c r="P63" s="183"/>
      <c r="Q63" s="183"/>
      <c r="R63" s="183"/>
    </row>
    <row r="64" spans="1:20" s="3" customFormat="1" hidden="1" thickBot="1" x14ac:dyDescent="0.3">
      <c r="A64" s="178" t="s">
        <v>130</v>
      </c>
      <c r="B64" s="160" t="s">
        <v>164</v>
      </c>
      <c r="C64" s="160"/>
      <c r="D64" s="160"/>
      <c r="E64" s="160"/>
      <c r="F64" s="160"/>
      <c r="G64" s="160"/>
      <c r="H64" s="161"/>
      <c r="J64" s="245" t="s">
        <v>100</v>
      </c>
      <c r="K64" s="156"/>
      <c r="L64" s="156"/>
    </row>
    <row r="65" spans="1:20" s="3" customFormat="1" hidden="1" thickBot="1" x14ac:dyDescent="0.3">
      <c r="A65" s="178" t="s">
        <v>118</v>
      </c>
      <c r="B65" s="325" t="s">
        <v>168</v>
      </c>
      <c r="C65" s="325"/>
      <c r="D65" s="325"/>
      <c r="E65" s="325"/>
      <c r="F65" s="325"/>
      <c r="G65" s="325"/>
      <c r="H65" s="161"/>
      <c r="J65" s="245" t="s">
        <v>100</v>
      </c>
      <c r="K65" s="156"/>
      <c r="L65" s="156"/>
    </row>
    <row r="66" spans="1:20" s="3" customFormat="1" hidden="1" thickBot="1" x14ac:dyDescent="0.3">
      <c r="A66" s="178" t="s">
        <v>136</v>
      </c>
      <c r="B66" s="160" t="s">
        <v>100</v>
      </c>
      <c r="C66" s="160"/>
      <c r="D66" s="160"/>
      <c r="E66" s="160"/>
      <c r="F66" s="160"/>
      <c r="G66" s="160"/>
      <c r="H66" s="161"/>
      <c r="J66" s="245" t="s">
        <v>100</v>
      </c>
      <c r="K66" s="156"/>
      <c r="L66" s="156"/>
    </row>
    <row r="67" spans="1:20" s="3" customFormat="1" hidden="1" thickBot="1" x14ac:dyDescent="0.3">
      <c r="A67" s="178" t="s">
        <v>157</v>
      </c>
      <c r="B67" s="160" t="s">
        <v>100</v>
      </c>
      <c r="C67" s="160"/>
      <c r="D67" s="160"/>
      <c r="E67" s="160"/>
      <c r="F67" s="160"/>
      <c r="G67" s="160"/>
      <c r="H67" s="161"/>
      <c r="J67" s="245" t="s">
        <v>100</v>
      </c>
      <c r="K67" s="156"/>
      <c r="L67" s="156"/>
      <c r="S67" s="192"/>
      <c r="T67" s="192"/>
    </row>
    <row r="68" spans="1:20" s="3" customFormat="1" hidden="1" thickBot="1" x14ac:dyDescent="0.3">
      <c r="A68" s="178" t="s">
        <v>158</v>
      </c>
      <c r="B68" s="160" t="s">
        <v>100</v>
      </c>
      <c r="C68" s="160"/>
      <c r="D68" s="160"/>
      <c r="E68" s="160"/>
      <c r="F68" s="160"/>
      <c r="G68" s="160"/>
      <c r="H68" s="161"/>
      <c r="J68" s="245" t="s">
        <v>100</v>
      </c>
      <c r="K68" s="156"/>
      <c r="L68" s="156"/>
      <c r="M68" s="192"/>
      <c r="N68" s="192"/>
      <c r="O68" s="192"/>
      <c r="P68" s="192"/>
      <c r="Q68" s="192"/>
      <c r="R68" s="192"/>
    </row>
    <row r="69" spans="1:20" s="3" customFormat="1" hidden="1" thickBot="1" x14ac:dyDescent="0.3">
      <c r="A69" s="178" t="s">
        <v>159</v>
      </c>
      <c r="B69" s="160" t="s">
        <v>100</v>
      </c>
      <c r="C69" s="160"/>
      <c r="D69" s="160"/>
      <c r="E69" s="160"/>
      <c r="F69" s="160"/>
      <c r="G69" s="160"/>
      <c r="H69" s="161"/>
      <c r="J69" s="245" t="s">
        <v>100</v>
      </c>
      <c r="K69" s="156"/>
      <c r="L69" s="156"/>
    </row>
    <row r="70" spans="1:20" ht="28.8" hidden="1" thickBot="1" x14ac:dyDescent="0.35">
      <c r="A70" s="182" t="s">
        <v>160</v>
      </c>
      <c r="B70" s="160" t="str">
        <f>IF(B60=$M$4,"Yes","No")</f>
        <v>No</v>
      </c>
      <c r="C70" s="160"/>
      <c r="D70" s="160"/>
      <c r="E70" s="160"/>
      <c r="F70" s="160"/>
      <c r="G70" s="160"/>
      <c r="H70" s="181"/>
      <c r="I70" s="3"/>
      <c r="J70" s="245" t="s">
        <v>100</v>
      </c>
      <c r="K70" s="156"/>
      <c r="L70" s="156"/>
      <c r="M70" s="3"/>
      <c r="N70" s="3"/>
      <c r="O70" s="3"/>
      <c r="P70" s="3"/>
      <c r="Q70" s="3"/>
      <c r="R70" s="3"/>
      <c r="S70" s="3"/>
      <c r="T70" s="3"/>
    </row>
    <row r="71" spans="1:20" s="3" customFormat="1" hidden="1" thickBot="1" x14ac:dyDescent="0.3">
      <c r="A71" s="176" t="s">
        <v>145</v>
      </c>
      <c r="B71" s="325" t="s">
        <v>169</v>
      </c>
      <c r="C71" s="325"/>
      <c r="D71" s="325"/>
      <c r="E71" s="325"/>
      <c r="F71" s="325"/>
      <c r="G71" s="325"/>
      <c r="H71" s="161"/>
      <c r="I71" s="191"/>
      <c r="J71" s="245" t="s">
        <v>100</v>
      </c>
      <c r="K71" s="156"/>
      <c r="L71" s="156"/>
    </row>
    <row r="72" spans="1:20" s="3" customFormat="1" hidden="1" thickBot="1" x14ac:dyDescent="0.3">
      <c r="A72" s="184"/>
      <c r="B72" s="160"/>
      <c r="C72" s="160"/>
      <c r="D72" s="160"/>
      <c r="E72" s="160"/>
      <c r="F72" s="160"/>
      <c r="G72" s="160"/>
      <c r="H72" s="161"/>
      <c r="J72" s="245" t="s">
        <v>100</v>
      </c>
      <c r="K72" s="156"/>
      <c r="L72" s="156"/>
    </row>
    <row r="73" spans="1:20" s="3" customFormat="1" hidden="1" thickBot="1" x14ac:dyDescent="0.3">
      <c r="A73" s="185" t="s">
        <v>170</v>
      </c>
      <c r="B73" s="186" t="s">
        <v>171</v>
      </c>
      <c r="C73" s="165"/>
      <c r="D73" s="165"/>
      <c r="E73" s="165"/>
      <c r="F73" s="165"/>
      <c r="G73" s="165"/>
      <c r="H73" s="165"/>
      <c r="J73" s="245" t="s">
        <v>100</v>
      </c>
      <c r="K73" s="156"/>
      <c r="L73" s="156"/>
    </row>
    <row r="74" spans="1:20" s="3" customFormat="1" hidden="1" thickBot="1" x14ac:dyDescent="0.3">
      <c r="A74" s="176" t="s">
        <v>118</v>
      </c>
      <c r="B74" s="160" t="s">
        <v>139</v>
      </c>
      <c r="C74" s="160"/>
      <c r="D74" s="160"/>
      <c r="E74" s="160"/>
      <c r="F74" s="160"/>
      <c r="G74" s="160"/>
      <c r="H74" s="161"/>
      <c r="J74" s="245" t="s">
        <v>100</v>
      </c>
      <c r="K74" s="156"/>
      <c r="L74" s="156"/>
    </row>
    <row r="75" spans="1:20" s="3" customFormat="1" hidden="1" thickBot="1" x14ac:dyDescent="0.3">
      <c r="A75" s="173"/>
      <c r="B75" s="174" t="str">
        <f>CONCATENATE($N$2&amp;": "&amp;VLOOKUP($B74,$M$3:$T$24,2,0))</f>
        <v>Font: Arial</v>
      </c>
      <c r="C75" s="174" t="str">
        <f>CONCATENATE($O$2&amp;": "&amp;VLOOKUP($B74,$M$3:$T$24,3,0))</f>
        <v>T-face: Normal</v>
      </c>
      <c r="D75" s="174" t="str">
        <f>CONCATENATE($P$2&amp;": "&amp;VLOOKUP($B74,$M$3:$T$24,4,0))</f>
        <v>Font size: 11</v>
      </c>
      <c r="E75" s="174" t="str">
        <f>CONCATENATE($Q$2&amp;": "&amp;VLOOKUP($B74,$M$3:$T$24,5,0))</f>
        <v>Row height: 15</v>
      </c>
      <c r="F75" s="174" t="str">
        <f>CONCATENATE($R$2&amp;": "&amp;VLOOKUP($B74,$M$3:$T$24,6,0))</f>
        <v>Text col: Black</v>
      </c>
      <c r="G75" s="174" t="str">
        <f>CONCATENATE($S$2&amp;": "&amp;VLOOKUP($B74,$M$3:$T$24,7,0))</f>
        <v>BG col: White</v>
      </c>
      <c r="H75" s="175" t="str">
        <f>CONCATENATE($T$2&amp;": "&amp;VLOOKUP($B74,$M$3:$T$24,8,0))</f>
        <v>Just: Left</v>
      </c>
      <c r="J75" s="245" t="s">
        <v>100</v>
      </c>
      <c r="K75" s="156"/>
      <c r="L75" s="156"/>
    </row>
    <row r="76" spans="1:20" s="3" customFormat="1" ht="15" hidden="1" thickBot="1" x14ac:dyDescent="0.35">
      <c r="A76" s="176" t="s">
        <v>125</v>
      </c>
      <c r="B76" s="160" t="s">
        <v>167</v>
      </c>
      <c r="C76" s="160"/>
      <c r="D76" s="160"/>
      <c r="E76" s="160"/>
      <c r="F76" s="160"/>
      <c r="G76" s="160"/>
      <c r="H76" s="161"/>
      <c r="I76" s="192"/>
      <c r="J76" s="245" t="s">
        <v>100</v>
      </c>
      <c r="K76" s="156"/>
      <c r="L76" s="156"/>
      <c r="S76"/>
      <c r="T76"/>
    </row>
    <row r="77" spans="1:20" s="3" customFormat="1" hidden="1" thickBot="1" x14ac:dyDescent="0.3">
      <c r="A77" s="176" t="s">
        <v>126</v>
      </c>
      <c r="B77" s="160"/>
      <c r="C77" s="160"/>
      <c r="D77" s="160"/>
      <c r="E77" s="160"/>
      <c r="F77" s="160"/>
      <c r="G77" s="160"/>
      <c r="H77" s="161"/>
      <c r="J77" s="245" t="s">
        <v>100</v>
      </c>
      <c r="K77" s="156"/>
      <c r="L77" s="156"/>
      <c r="M77" s="183"/>
      <c r="N77" s="183"/>
      <c r="O77" s="183"/>
      <c r="P77" s="183"/>
      <c r="Q77" s="183"/>
      <c r="R77" s="183"/>
    </row>
    <row r="78" spans="1:20" s="3" customFormat="1" hidden="1" thickBot="1" x14ac:dyDescent="0.3">
      <c r="A78" s="178" t="s">
        <v>130</v>
      </c>
      <c r="B78" s="160" t="s">
        <v>164</v>
      </c>
      <c r="C78" s="160"/>
      <c r="D78" s="160"/>
      <c r="E78" s="160"/>
      <c r="F78" s="160"/>
      <c r="G78" s="160"/>
      <c r="H78" s="161"/>
      <c r="J78" s="245" t="s">
        <v>100</v>
      </c>
      <c r="K78" s="156"/>
      <c r="L78" s="156"/>
    </row>
    <row r="79" spans="1:20" s="3" customFormat="1" hidden="1" thickBot="1" x14ac:dyDescent="0.3">
      <c r="A79" s="178" t="s">
        <v>118</v>
      </c>
      <c r="B79" s="325" t="s">
        <v>168</v>
      </c>
      <c r="C79" s="325"/>
      <c r="D79" s="325"/>
      <c r="E79" s="325"/>
      <c r="F79" s="325"/>
      <c r="G79" s="325"/>
      <c r="H79" s="161"/>
      <c r="J79" s="245" t="s">
        <v>100</v>
      </c>
      <c r="K79" s="156"/>
      <c r="L79" s="156"/>
    </row>
    <row r="80" spans="1:20" s="3" customFormat="1" hidden="1" thickBot="1" x14ac:dyDescent="0.3">
      <c r="A80" s="178" t="s">
        <v>136</v>
      </c>
      <c r="B80" s="160" t="s">
        <v>100</v>
      </c>
      <c r="C80" s="160"/>
      <c r="D80" s="160"/>
      <c r="E80" s="160"/>
      <c r="F80" s="160"/>
      <c r="G80" s="160"/>
      <c r="H80" s="161"/>
      <c r="J80" s="245" t="s">
        <v>100</v>
      </c>
      <c r="K80" s="156"/>
      <c r="L80" s="156"/>
    </row>
    <row r="81" spans="1:20" s="3" customFormat="1" hidden="1" thickBot="1" x14ac:dyDescent="0.3">
      <c r="A81" s="178" t="s">
        <v>157</v>
      </c>
      <c r="B81" s="160" t="s">
        <v>100</v>
      </c>
      <c r="C81" s="160"/>
      <c r="D81" s="160"/>
      <c r="E81" s="160"/>
      <c r="F81" s="160"/>
      <c r="G81" s="160"/>
      <c r="H81" s="161"/>
      <c r="J81" s="245" t="s">
        <v>100</v>
      </c>
      <c r="K81" s="156"/>
      <c r="L81" s="156"/>
    </row>
    <row r="82" spans="1:20" s="3" customFormat="1" hidden="1" thickBot="1" x14ac:dyDescent="0.3">
      <c r="A82" s="178" t="s">
        <v>158</v>
      </c>
      <c r="B82" s="160" t="s">
        <v>100</v>
      </c>
      <c r="C82" s="160"/>
      <c r="D82" s="160"/>
      <c r="E82" s="160"/>
      <c r="F82" s="160"/>
      <c r="G82" s="160"/>
      <c r="H82" s="161"/>
      <c r="J82" s="245" t="s">
        <v>100</v>
      </c>
      <c r="K82" s="156"/>
      <c r="L82" s="156"/>
    </row>
    <row r="83" spans="1:20" s="3" customFormat="1" hidden="1" thickBot="1" x14ac:dyDescent="0.3">
      <c r="A83" s="178" t="s">
        <v>159</v>
      </c>
      <c r="B83" s="160" t="s">
        <v>100</v>
      </c>
      <c r="C83" s="160"/>
      <c r="D83" s="160"/>
      <c r="E83" s="160"/>
      <c r="F83" s="160"/>
      <c r="G83" s="160"/>
      <c r="H83" s="161"/>
      <c r="J83" s="245" t="s">
        <v>100</v>
      </c>
      <c r="K83" s="156"/>
      <c r="L83" s="156"/>
    </row>
    <row r="84" spans="1:20" ht="28.8" hidden="1" thickBot="1" x14ac:dyDescent="0.35">
      <c r="A84" s="182" t="s">
        <v>160</v>
      </c>
      <c r="B84" s="160" t="str">
        <f>IF(B74=$M$4,"Yes","No")</f>
        <v>No</v>
      </c>
      <c r="C84" s="160"/>
      <c r="D84" s="160"/>
      <c r="E84" s="160"/>
      <c r="F84" s="160"/>
      <c r="G84" s="160"/>
      <c r="H84" s="181"/>
      <c r="I84" s="3"/>
      <c r="J84" s="245" t="s">
        <v>100</v>
      </c>
      <c r="K84" s="156"/>
      <c r="L84" s="156"/>
      <c r="M84" s="3"/>
      <c r="N84" s="3"/>
      <c r="O84" s="3"/>
      <c r="P84" s="3"/>
      <c r="Q84" s="3"/>
      <c r="R84" s="3"/>
      <c r="S84" s="3"/>
      <c r="T84" s="3"/>
    </row>
    <row r="85" spans="1:20" s="3" customFormat="1" hidden="1" thickBot="1" x14ac:dyDescent="0.3">
      <c r="A85" s="176" t="s">
        <v>145</v>
      </c>
      <c r="B85" s="325" t="s">
        <v>169</v>
      </c>
      <c r="C85" s="325"/>
      <c r="D85" s="325"/>
      <c r="E85" s="325"/>
      <c r="F85" s="325"/>
      <c r="G85" s="325"/>
      <c r="H85" s="161"/>
      <c r="I85" s="191"/>
      <c r="J85" s="245" t="s">
        <v>100</v>
      </c>
      <c r="K85" s="156"/>
      <c r="L85" s="156"/>
    </row>
    <row r="86" spans="1:20" s="3" customFormat="1" hidden="1" thickBot="1" x14ac:dyDescent="0.3">
      <c r="A86" s="184"/>
      <c r="B86" s="160"/>
      <c r="C86" s="160"/>
      <c r="D86" s="160"/>
      <c r="E86" s="160"/>
      <c r="F86" s="160"/>
      <c r="G86" s="160"/>
      <c r="H86" s="161"/>
      <c r="J86" s="245" t="s">
        <v>100</v>
      </c>
      <c r="K86" s="156"/>
      <c r="L86" s="156"/>
    </row>
    <row r="87" spans="1:20" s="3" customFormat="1" hidden="1" thickBot="1" x14ac:dyDescent="0.3">
      <c r="A87" s="185" t="s">
        <v>172</v>
      </c>
      <c r="B87" s="186" t="s">
        <v>171</v>
      </c>
      <c r="C87" s="165"/>
      <c r="D87" s="165"/>
      <c r="E87" s="165"/>
      <c r="F87" s="165"/>
      <c r="G87" s="165"/>
      <c r="H87" s="165"/>
      <c r="J87" s="245" t="s">
        <v>100</v>
      </c>
      <c r="K87" s="156"/>
      <c r="L87" s="156"/>
    </row>
    <row r="88" spans="1:20" s="3" customFormat="1" hidden="1" thickBot="1" x14ac:dyDescent="0.3">
      <c r="A88" s="176" t="s">
        <v>118</v>
      </c>
      <c r="B88" s="160" t="s">
        <v>139</v>
      </c>
      <c r="C88" s="160"/>
      <c r="D88" s="160"/>
      <c r="E88" s="160"/>
      <c r="F88" s="160"/>
      <c r="G88" s="160"/>
      <c r="H88" s="161"/>
      <c r="J88" s="245" t="s">
        <v>100</v>
      </c>
      <c r="K88" s="156"/>
      <c r="L88" s="156"/>
    </row>
    <row r="89" spans="1:20" s="192" customFormat="1" hidden="1" thickBot="1" x14ac:dyDescent="0.3">
      <c r="A89" s="176"/>
      <c r="B89" s="193" t="str">
        <f>CONCATENATE($N$2&amp;": "&amp;VLOOKUP($B88,$M$3:$T$24,2,0))</f>
        <v>Font: Arial</v>
      </c>
      <c r="C89" s="193" t="str">
        <f>CONCATENATE($O$2&amp;": "&amp;VLOOKUP($B88,$M$3:$T$24,3,0))</f>
        <v>T-face: Normal</v>
      </c>
      <c r="D89" s="193" t="str">
        <f>CONCATENATE($P$2&amp;": "&amp;VLOOKUP($B88,$M$3:$T$24,4,0))</f>
        <v>Font size: 11</v>
      </c>
      <c r="E89" s="193" t="str">
        <f>CONCATENATE($Q$2&amp;": "&amp;VLOOKUP($B88,$M$3:$T$24,5,0))</f>
        <v>Row height: 15</v>
      </c>
      <c r="F89" s="193" t="str">
        <f>CONCATENATE($R$2&amp;": "&amp;VLOOKUP($B88,$M$3:$T$24,6,0))</f>
        <v>Text col: Black</v>
      </c>
      <c r="G89" s="193" t="str">
        <f>CONCATENATE($S$2&amp;": "&amp;VLOOKUP($B88,$M$3:$T$24,7,0))</f>
        <v>BG col: White</v>
      </c>
      <c r="H89" s="194" t="str">
        <f>CONCATENATE($T$2&amp;": "&amp;VLOOKUP($B88,$M$3:$T$24,8,0))</f>
        <v>Just: Left</v>
      </c>
      <c r="I89" s="3"/>
      <c r="J89" s="245" t="s">
        <v>100</v>
      </c>
      <c r="K89" s="156"/>
      <c r="L89" s="156"/>
      <c r="M89" s="3"/>
      <c r="N89" s="3"/>
      <c r="O89" s="3"/>
      <c r="P89" s="3"/>
      <c r="Q89" s="3"/>
      <c r="R89" s="3"/>
      <c r="S89" s="3"/>
      <c r="T89" s="3"/>
    </row>
    <row r="90" spans="1:20" s="3" customFormat="1" ht="15" hidden="1" thickBot="1" x14ac:dyDescent="0.35">
      <c r="A90" s="176" t="s">
        <v>125</v>
      </c>
      <c r="B90" s="160" t="s">
        <v>167</v>
      </c>
      <c r="C90" s="160"/>
      <c r="D90" s="160"/>
      <c r="E90" s="160"/>
      <c r="F90" s="160"/>
      <c r="G90" s="160"/>
      <c r="H90" s="161"/>
      <c r="J90" s="245" t="s">
        <v>100</v>
      </c>
      <c r="K90" s="156"/>
      <c r="L90" s="156"/>
      <c r="S90"/>
      <c r="T90"/>
    </row>
    <row r="91" spans="1:20" s="3" customFormat="1" hidden="1" thickBot="1" x14ac:dyDescent="0.3">
      <c r="A91" s="176" t="s">
        <v>126</v>
      </c>
      <c r="B91" s="160"/>
      <c r="C91" s="160"/>
      <c r="D91" s="160"/>
      <c r="E91" s="160"/>
      <c r="F91" s="160"/>
      <c r="G91" s="160"/>
      <c r="H91" s="161"/>
      <c r="J91" s="245" t="s">
        <v>100</v>
      </c>
      <c r="K91" s="156"/>
      <c r="L91" s="156"/>
      <c r="M91" s="183"/>
      <c r="N91" s="183"/>
      <c r="O91" s="183"/>
      <c r="P91" s="183"/>
      <c r="Q91" s="183"/>
      <c r="R91" s="183"/>
    </row>
    <row r="92" spans="1:20" s="3" customFormat="1" hidden="1" thickBot="1" x14ac:dyDescent="0.3">
      <c r="A92" s="178" t="s">
        <v>130</v>
      </c>
      <c r="B92" s="160" t="s">
        <v>164</v>
      </c>
      <c r="C92" s="160"/>
      <c r="D92" s="160"/>
      <c r="E92" s="160"/>
      <c r="F92" s="160"/>
      <c r="G92" s="160"/>
      <c r="H92" s="161"/>
      <c r="J92" s="245" t="s">
        <v>100</v>
      </c>
      <c r="K92" s="156"/>
      <c r="L92" s="156"/>
    </row>
    <row r="93" spans="1:20" s="3" customFormat="1" hidden="1" thickBot="1" x14ac:dyDescent="0.3">
      <c r="A93" s="178" t="s">
        <v>118</v>
      </c>
      <c r="B93" s="325" t="s">
        <v>168</v>
      </c>
      <c r="C93" s="325"/>
      <c r="D93" s="325"/>
      <c r="E93" s="325"/>
      <c r="F93" s="325"/>
      <c r="G93" s="325"/>
      <c r="H93" s="161"/>
      <c r="J93" s="245" t="s">
        <v>100</v>
      </c>
      <c r="K93" s="156"/>
      <c r="L93" s="156"/>
    </row>
    <row r="94" spans="1:20" s="3" customFormat="1" hidden="1" thickBot="1" x14ac:dyDescent="0.3">
      <c r="A94" s="178" t="s">
        <v>136</v>
      </c>
      <c r="B94" s="160" t="s">
        <v>100</v>
      </c>
      <c r="C94" s="160"/>
      <c r="D94" s="160"/>
      <c r="E94" s="160"/>
      <c r="F94" s="160"/>
      <c r="G94" s="160"/>
      <c r="H94" s="161"/>
      <c r="J94" s="245" t="s">
        <v>100</v>
      </c>
      <c r="K94" s="156"/>
      <c r="L94" s="156"/>
    </row>
    <row r="95" spans="1:20" s="3" customFormat="1" hidden="1" thickBot="1" x14ac:dyDescent="0.3">
      <c r="A95" s="178" t="s">
        <v>157</v>
      </c>
      <c r="B95" s="160" t="s">
        <v>100</v>
      </c>
      <c r="C95" s="160"/>
      <c r="D95" s="160"/>
      <c r="E95" s="160"/>
      <c r="F95" s="160"/>
      <c r="G95" s="160"/>
      <c r="H95" s="161"/>
      <c r="J95" s="245" t="s">
        <v>100</v>
      </c>
      <c r="K95" s="156"/>
      <c r="L95" s="156"/>
      <c r="S95" s="192"/>
      <c r="T95" s="192"/>
    </row>
    <row r="96" spans="1:20" s="3" customFormat="1" hidden="1" thickBot="1" x14ac:dyDescent="0.3">
      <c r="A96" s="178" t="s">
        <v>158</v>
      </c>
      <c r="B96" s="160" t="s">
        <v>100</v>
      </c>
      <c r="C96" s="160"/>
      <c r="D96" s="160"/>
      <c r="E96" s="160"/>
      <c r="F96" s="160"/>
      <c r="G96" s="160"/>
      <c r="H96" s="161"/>
      <c r="J96" s="245" t="s">
        <v>100</v>
      </c>
      <c r="K96" s="156"/>
      <c r="L96" s="156"/>
      <c r="M96" s="192"/>
      <c r="N96" s="192"/>
      <c r="O96" s="192"/>
      <c r="P96" s="192"/>
      <c r="Q96" s="192"/>
      <c r="R96" s="192"/>
    </row>
    <row r="97" spans="1:20" s="3" customFormat="1" hidden="1" thickBot="1" x14ac:dyDescent="0.3">
      <c r="A97" s="178" t="s">
        <v>159</v>
      </c>
      <c r="B97" s="160" t="s">
        <v>100</v>
      </c>
      <c r="C97" s="160"/>
      <c r="D97" s="160"/>
      <c r="E97" s="160"/>
      <c r="F97" s="160"/>
      <c r="G97" s="160"/>
      <c r="H97" s="161"/>
      <c r="J97" s="245" t="s">
        <v>100</v>
      </c>
      <c r="K97" s="156"/>
      <c r="L97" s="156"/>
    </row>
    <row r="98" spans="1:20" ht="28.8" hidden="1" thickBot="1" x14ac:dyDescent="0.35">
      <c r="A98" s="182" t="s">
        <v>160</v>
      </c>
      <c r="B98" s="160" t="str">
        <f>IF(B88=$M$4,"Yes","No")</f>
        <v>No</v>
      </c>
      <c r="C98" s="160"/>
      <c r="D98" s="160"/>
      <c r="E98" s="160"/>
      <c r="F98" s="160"/>
      <c r="G98" s="160"/>
      <c r="H98" s="181"/>
      <c r="I98" s="3"/>
      <c r="J98" s="245" t="s">
        <v>100</v>
      </c>
      <c r="K98" s="156"/>
      <c r="L98" s="156"/>
      <c r="M98" s="3"/>
      <c r="N98" s="3"/>
      <c r="O98" s="3"/>
      <c r="P98" s="3"/>
      <c r="Q98" s="3"/>
      <c r="R98" s="3"/>
      <c r="S98" s="3"/>
      <c r="T98" s="3"/>
    </row>
    <row r="99" spans="1:20" s="3" customFormat="1" hidden="1" thickBot="1" x14ac:dyDescent="0.3">
      <c r="A99" s="176" t="s">
        <v>145</v>
      </c>
      <c r="B99" s="325" t="s">
        <v>169</v>
      </c>
      <c r="C99" s="325"/>
      <c r="D99" s="325"/>
      <c r="E99" s="325"/>
      <c r="F99" s="325"/>
      <c r="G99" s="325"/>
      <c r="H99" s="161"/>
      <c r="I99" s="191"/>
      <c r="J99" s="245" t="s">
        <v>100</v>
      </c>
      <c r="K99" s="156"/>
      <c r="L99" s="156"/>
    </row>
    <row r="100" spans="1:20" s="3" customFormat="1" hidden="1" thickBot="1" x14ac:dyDescent="0.3">
      <c r="A100" s="184"/>
      <c r="B100" s="160"/>
      <c r="C100" s="160"/>
      <c r="D100" s="160"/>
      <c r="E100" s="160"/>
      <c r="F100" s="160"/>
      <c r="G100" s="160"/>
      <c r="H100" s="161"/>
      <c r="J100" s="245" t="s">
        <v>100</v>
      </c>
      <c r="K100" s="156"/>
      <c r="L100" s="156"/>
    </row>
    <row r="101" spans="1:20" s="3" customFormat="1" hidden="1" thickBot="1" x14ac:dyDescent="0.3">
      <c r="A101" s="185" t="s">
        <v>173</v>
      </c>
      <c r="B101" s="186" t="s">
        <v>190</v>
      </c>
      <c r="C101" s="165"/>
      <c r="D101" s="165"/>
      <c r="E101" s="165"/>
      <c r="F101" s="165"/>
      <c r="G101" s="165"/>
      <c r="H101" s="165"/>
      <c r="J101" s="245" t="s">
        <v>100</v>
      </c>
      <c r="K101" s="156"/>
      <c r="L101" s="156"/>
    </row>
    <row r="102" spans="1:20" s="3" customFormat="1" hidden="1" thickBot="1" x14ac:dyDescent="0.3">
      <c r="A102" s="176" t="s">
        <v>118</v>
      </c>
      <c r="B102" s="160" t="s">
        <v>132</v>
      </c>
      <c r="C102" s="160"/>
      <c r="D102" s="160"/>
      <c r="E102" s="160"/>
      <c r="F102" s="160"/>
      <c r="G102" s="160"/>
      <c r="H102" s="161"/>
      <c r="J102" s="245" t="s">
        <v>100</v>
      </c>
      <c r="K102" s="156"/>
      <c r="L102" s="156"/>
    </row>
    <row r="103" spans="1:20" s="3" customFormat="1" ht="28.2" hidden="1" thickBot="1" x14ac:dyDescent="0.3">
      <c r="A103" s="173"/>
      <c r="B103" s="174" t="str">
        <f>CONCATENATE($N$2&amp;": "&amp;VLOOKUP($B102,$M$3:$T$24,2,0))</f>
        <v>Font: Arial</v>
      </c>
      <c r="C103" s="174" t="str">
        <f>CONCATENATE($O$2&amp;": "&amp;VLOOKUP($B102,$M$3:$T$24,3,0))</f>
        <v>T-face: Normal</v>
      </c>
      <c r="D103" s="174" t="str">
        <f>CONCATENATE($P$2&amp;": "&amp;VLOOKUP($B102,$M$3:$T$24,4,0))</f>
        <v>Font size: 11</v>
      </c>
      <c r="E103" s="174" t="str">
        <f>CONCATENATE($Q$2&amp;": "&amp;VLOOKUP($B102,$M$3:$T$24,5,0))</f>
        <v>Row height: 24.75</v>
      </c>
      <c r="F103" s="174" t="str">
        <f>CONCATENATE($R$2&amp;": "&amp;VLOOKUP($B102,$M$3:$T$24,6,0))</f>
        <v>Text col: Black</v>
      </c>
      <c r="G103" s="174" t="str">
        <f>CONCATENATE($S$2&amp;": "&amp;VLOOKUP($B102,$M$3:$T$24,7,0))</f>
        <v>BG col: White</v>
      </c>
      <c r="H103" s="175" t="str">
        <f>CONCATENATE($T$2&amp;": "&amp;VLOOKUP($B102,$M$3:$T$24,8,0))</f>
        <v>Just: Left</v>
      </c>
      <c r="J103" s="245" t="s">
        <v>100</v>
      </c>
      <c r="K103" s="156"/>
      <c r="L103" s="156"/>
    </row>
    <row r="104" spans="1:20" s="3" customFormat="1" ht="15" hidden="1" thickBot="1" x14ac:dyDescent="0.35">
      <c r="A104" s="176" t="s">
        <v>125</v>
      </c>
      <c r="B104" s="160" t="s">
        <v>167</v>
      </c>
      <c r="C104" s="160"/>
      <c r="D104" s="160"/>
      <c r="E104" s="160"/>
      <c r="F104" s="160"/>
      <c r="G104" s="160"/>
      <c r="H104" s="161"/>
      <c r="I104" s="192"/>
      <c r="J104" s="245" t="s">
        <v>100</v>
      </c>
      <c r="K104" s="156"/>
      <c r="L104" s="156"/>
      <c r="S104"/>
      <c r="T104"/>
    </row>
    <row r="105" spans="1:20" s="3" customFormat="1" hidden="1" thickBot="1" x14ac:dyDescent="0.3">
      <c r="A105" s="176" t="s">
        <v>126</v>
      </c>
      <c r="B105" s="160"/>
      <c r="C105" s="160"/>
      <c r="D105" s="160"/>
      <c r="E105" s="160"/>
      <c r="F105" s="160"/>
      <c r="G105" s="160"/>
      <c r="H105" s="161"/>
      <c r="J105" s="245" t="s">
        <v>100</v>
      </c>
      <c r="K105" s="156"/>
      <c r="L105" s="156"/>
      <c r="M105" s="183"/>
      <c r="N105" s="183"/>
      <c r="O105" s="183"/>
      <c r="P105" s="183"/>
      <c r="Q105" s="183"/>
      <c r="R105" s="183"/>
    </row>
    <row r="106" spans="1:20" s="3" customFormat="1" hidden="1" thickBot="1" x14ac:dyDescent="0.3">
      <c r="A106" s="178" t="s">
        <v>130</v>
      </c>
      <c r="B106" s="160" t="s">
        <v>164</v>
      </c>
      <c r="C106" s="160"/>
      <c r="D106" s="160"/>
      <c r="E106" s="160"/>
      <c r="F106" s="160"/>
      <c r="G106" s="160"/>
      <c r="H106" s="161"/>
      <c r="J106" s="245" t="s">
        <v>100</v>
      </c>
      <c r="K106" s="156"/>
      <c r="L106" s="156"/>
    </row>
    <row r="107" spans="1:20" s="3" customFormat="1" hidden="1" thickBot="1" x14ac:dyDescent="0.3">
      <c r="A107" s="178" t="s">
        <v>118</v>
      </c>
      <c r="B107" s="325" t="s">
        <v>168</v>
      </c>
      <c r="C107" s="325"/>
      <c r="D107" s="325"/>
      <c r="E107" s="325"/>
      <c r="F107" s="325"/>
      <c r="G107" s="325"/>
      <c r="H107" s="161"/>
      <c r="J107" s="245" t="s">
        <v>100</v>
      </c>
      <c r="K107" s="156"/>
      <c r="L107" s="156"/>
    </row>
    <row r="108" spans="1:20" s="3" customFormat="1" hidden="1" thickBot="1" x14ac:dyDescent="0.3">
      <c r="A108" s="178" t="s">
        <v>136</v>
      </c>
      <c r="B108" s="160" t="s">
        <v>100</v>
      </c>
      <c r="C108" s="160"/>
      <c r="D108" s="160"/>
      <c r="E108" s="160"/>
      <c r="F108" s="160"/>
      <c r="G108" s="160"/>
      <c r="H108" s="161"/>
      <c r="J108" s="245" t="s">
        <v>100</v>
      </c>
      <c r="K108" s="156"/>
      <c r="L108" s="156"/>
    </row>
    <row r="109" spans="1:20" s="3" customFormat="1" hidden="1" thickBot="1" x14ac:dyDescent="0.3">
      <c r="A109" s="178" t="s">
        <v>157</v>
      </c>
      <c r="B109" s="160" t="s">
        <v>100</v>
      </c>
      <c r="C109" s="160"/>
      <c r="D109" s="160"/>
      <c r="E109" s="160"/>
      <c r="F109" s="160"/>
      <c r="G109" s="160"/>
      <c r="H109" s="161"/>
      <c r="J109" s="245" t="s">
        <v>100</v>
      </c>
      <c r="K109" s="156"/>
      <c r="L109" s="156"/>
    </row>
    <row r="110" spans="1:20" s="3" customFormat="1" hidden="1" thickBot="1" x14ac:dyDescent="0.3">
      <c r="A110" s="178" t="s">
        <v>158</v>
      </c>
      <c r="B110" s="160" t="s">
        <v>100</v>
      </c>
      <c r="C110" s="160"/>
      <c r="D110" s="160"/>
      <c r="E110" s="160"/>
      <c r="F110" s="160"/>
      <c r="G110" s="160"/>
      <c r="H110" s="161"/>
      <c r="J110" s="245" t="s">
        <v>100</v>
      </c>
      <c r="K110" s="156"/>
      <c r="L110" s="156"/>
    </row>
    <row r="111" spans="1:20" s="3" customFormat="1" hidden="1" thickBot="1" x14ac:dyDescent="0.3">
      <c r="A111" s="178" t="s">
        <v>159</v>
      </c>
      <c r="B111" s="160" t="s">
        <v>100</v>
      </c>
      <c r="C111" s="160"/>
      <c r="D111" s="160"/>
      <c r="E111" s="160"/>
      <c r="F111" s="160"/>
      <c r="G111" s="160"/>
      <c r="H111" s="161"/>
      <c r="J111" s="245" t="s">
        <v>100</v>
      </c>
      <c r="K111" s="156"/>
      <c r="L111" s="156"/>
    </row>
    <row r="112" spans="1:20" ht="28.8" hidden="1" thickBot="1" x14ac:dyDescent="0.35">
      <c r="A112" s="182" t="s">
        <v>160</v>
      </c>
      <c r="B112" s="160" t="str">
        <f>IF(B102=$M$4,"Yes","No")</f>
        <v>No</v>
      </c>
      <c r="C112" s="160"/>
      <c r="D112" s="160"/>
      <c r="E112" s="160"/>
      <c r="F112" s="160"/>
      <c r="G112" s="160"/>
      <c r="H112" s="181"/>
      <c r="I112" s="3"/>
      <c r="J112" s="245" t="s">
        <v>100</v>
      </c>
      <c r="K112" s="156"/>
      <c r="L112" s="156"/>
      <c r="M112" s="3"/>
      <c r="N112" s="3"/>
      <c r="O112" s="3"/>
      <c r="P112" s="3"/>
      <c r="Q112" s="3"/>
      <c r="R112" s="3"/>
      <c r="S112" s="3"/>
      <c r="T112" s="3"/>
    </row>
    <row r="113" spans="1:20" s="3" customFormat="1" hidden="1" thickBot="1" x14ac:dyDescent="0.3">
      <c r="A113" s="176" t="s">
        <v>145</v>
      </c>
      <c r="B113" s="325" t="s">
        <v>169</v>
      </c>
      <c r="C113" s="325"/>
      <c r="D113" s="325"/>
      <c r="E113" s="325"/>
      <c r="F113" s="325"/>
      <c r="G113" s="325"/>
      <c r="H113" s="161"/>
      <c r="I113" s="191"/>
      <c r="J113" s="245" t="s">
        <v>100</v>
      </c>
      <c r="K113" s="156"/>
      <c r="L113" s="156"/>
    </row>
    <row r="114" spans="1:20" s="3" customFormat="1" hidden="1" thickBot="1" x14ac:dyDescent="0.3">
      <c r="A114" s="184"/>
      <c r="B114" s="160"/>
      <c r="C114" s="160"/>
      <c r="D114" s="160"/>
      <c r="E114" s="160"/>
      <c r="F114" s="160"/>
      <c r="G114" s="160"/>
      <c r="H114" s="161"/>
      <c r="J114" s="245" t="s">
        <v>100</v>
      </c>
      <c r="K114" s="156"/>
      <c r="L114" s="156"/>
    </row>
    <row r="115" spans="1:20" s="3" customFormat="1" hidden="1" thickBot="1" x14ac:dyDescent="0.3">
      <c r="A115" s="185" t="s">
        <v>174</v>
      </c>
      <c r="B115" s="186" t="s">
        <v>175</v>
      </c>
      <c r="C115" s="165"/>
      <c r="D115" s="165"/>
      <c r="E115" s="165"/>
      <c r="F115" s="165"/>
      <c r="G115" s="165"/>
      <c r="H115" s="165"/>
      <c r="J115" s="245" t="s">
        <v>100</v>
      </c>
      <c r="K115" s="156"/>
      <c r="L115" s="156"/>
    </row>
    <row r="116" spans="1:20" s="3" customFormat="1" hidden="1" thickBot="1" x14ac:dyDescent="0.3">
      <c r="A116" s="176" t="s">
        <v>118</v>
      </c>
      <c r="B116" s="160" t="s">
        <v>127</v>
      </c>
      <c r="C116" s="160"/>
      <c r="D116" s="160"/>
      <c r="E116" s="160"/>
      <c r="F116" s="160"/>
      <c r="G116" s="160"/>
      <c r="H116" s="161"/>
      <c r="J116" s="245" t="s">
        <v>100</v>
      </c>
      <c r="K116" s="156"/>
      <c r="L116" s="156"/>
    </row>
    <row r="117" spans="1:20" s="192" customFormat="1" hidden="1" thickBot="1" x14ac:dyDescent="0.3">
      <c r="A117" s="176"/>
      <c r="B117" s="193" t="str">
        <f>CONCATENATE($N$2&amp;": "&amp;VLOOKUP($B116,$M$3:$T$24,2,0))</f>
        <v>Font: Arial</v>
      </c>
      <c r="C117" s="193" t="str">
        <f>CONCATENATE($O$2&amp;": "&amp;VLOOKUP($B116,$M$3:$T$24,3,0))</f>
        <v>T-face: Underlined</v>
      </c>
      <c r="D117" s="193" t="str">
        <f>CONCATENATE($P$2&amp;": "&amp;VLOOKUP($B116,$M$3:$T$24,4,0))</f>
        <v>Font size: 11</v>
      </c>
      <c r="E117" s="193" t="str">
        <f>CONCATENATE($Q$2&amp;": "&amp;VLOOKUP($B116,$M$3:$T$24,5,0))</f>
        <v>Row height: 15</v>
      </c>
      <c r="F117" s="193" t="str">
        <f>CONCATENATE($R$2&amp;": "&amp;VLOOKUP($B116,$M$3:$T$24,6,0))</f>
        <v>Text col: Blue</v>
      </c>
      <c r="G117" s="193" t="str">
        <f>CONCATENATE($S$2&amp;": "&amp;VLOOKUP($B116,$M$3:$T$24,7,0))</f>
        <v>BG col: White</v>
      </c>
      <c r="H117" s="194" t="str">
        <f>CONCATENATE($T$2&amp;": "&amp;VLOOKUP($B116,$M$3:$T$24,8,0))</f>
        <v>Just: Left</v>
      </c>
      <c r="I117" s="3"/>
      <c r="J117" s="245" t="s">
        <v>100</v>
      </c>
      <c r="K117" s="156"/>
      <c r="L117" s="156"/>
      <c r="M117" s="3"/>
      <c r="N117" s="3"/>
      <c r="O117" s="3"/>
      <c r="P117" s="3"/>
      <c r="Q117" s="3"/>
      <c r="R117" s="3"/>
      <c r="S117" s="3"/>
      <c r="T117" s="3"/>
    </row>
    <row r="118" spans="1:20" s="3" customFormat="1" ht="15" hidden="1" thickBot="1" x14ac:dyDescent="0.35">
      <c r="A118" s="176" t="s">
        <v>125</v>
      </c>
      <c r="B118" s="160" t="s">
        <v>192</v>
      </c>
      <c r="C118" s="160"/>
      <c r="D118" s="160"/>
      <c r="E118" s="160"/>
      <c r="F118" s="160"/>
      <c r="G118" s="160"/>
      <c r="H118" s="161"/>
      <c r="J118" s="245" t="s">
        <v>100</v>
      </c>
      <c r="K118" s="156"/>
      <c r="L118" s="156"/>
      <c r="S118"/>
      <c r="T118"/>
    </row>
    <row r="119" spans="1:20" s="3" customFormat="1" hidden="1" thickBot="1" x14ac:dyDescent="0.3">
      <c r="A119" s="176" t="s">
        <v>126</v>
      </c>
      <c r="B119" s="160"/>
      <c r="C119" s="160"/>
      <c r="D119" s="160"/>
      <c r="E119" s="160"/>
      <c r="F119" s="160"/>
      <c r="G119" s="160"/>
      <c r="H119" s="161"/>
      <c r="J119" s="245" t="s">
        <v>100</v>
      </c>
      <c r="K119" s="156"/>
      <c r="L119" s="156"/>
      <c r="M119" s="183"/>
      <c r="N119" s="183"/>
      <c r="O119" s="183"/>
      <c r="P119" s="183"/>
      <c r="Q119" s="183"/>
      <c r="R119" s="183"/>
    </row>
    <row r="120" spans="1:20" s="3" customFormat="1" hidden="1" thickBot="1" x14ac:dyDescent="0.3">
      <c r="A120" s="178" t="s">
        <v>130</v>
      </c>
      <c r="B120" s="160" t="s">
        <v>164</v>
      </c>
      <c r="C120" s="160"/>
      <c r="D120" s="160"/>
      <c r="E120" s="160"/>
      <c r="F120" s="160"/>
      <c r="G120" s="160"/>
      <c r="H120" s="161"/>
      <c r="J120" s="245" t="s">
        <v>100</v>
      </c>
      <c r="K120" s="156"/>
      <c r="L120" s="156"/>
    </row>
    <row r="121" spans="1:20" s="3" customFormat="1" hidden="1" thickBot="1" x14ac:dyDescent="0.3">
      <c r="A121" s="178" t="s">
        <v>118</v>
      </c>
      <c r="B121" s="325" t="s">
        <v>127</v>
      </c>
      <c r="C121" s="325"/>
      <c r="D121" s="325"/>
      <c r="E121" s="325"/>
      <c r="F121" s="325"/>
      <c r="G121" s="325"/>
      <c r="H121" s="161"/>
      <c r="J121" s="245" t="s">
        <v>100</v>
      </c>
      <c r="K121" s="156"/>
      <c r="L121" s="156"/>
    </row>
    <row r="122" spans="1:20" s="3" customFormat="1" hidden="1" thickBot="1" x14ac:dyDescent="0.3">
      <c r="A122" s="178" t="s">
        <v>136</v>
      </c>
      <c r="B122" s="160" t="s">
        <v>100</v>
      </c>
      <c r="C122" s="160"/>
      <c r="D122" s="160"/>
      <c r="E122" s="160"/>
      <c r="F122" s="160"/>
      <c r="G122" s="160"/>
      <c r="H122" s="161"/>
      <c r="J122" s="245" t="s">
        <v>100</v>
      </c>
      <c r="K122" s="156"/>
      <c r="L122" s="156"/>
    </row>
    <row r="123" spans="1:20" s="3" customFormat="1" hidden="1" thickBot="1" x14ac:dyDescent="0.3">
      <c r="A123" s="178" t="s">
        <v>157</v>
      </c>
      <c r="B123" s="160" t="s">
        <v>100</v>
      </c>
      <c r="C123" s="160"/>
      <c r="D123" s="160"/>
      <c r="E123" s="160"/>
      <c r="F123" s="160"/>
      <c r="G123" s="160"/>
      <c r="H123" s="161"/>
      <c r="J123" s="245" t="s">
        <v>100</v>
      </c>
      <c r="K123" s="156"/>
      <c r="L123" s="156"/>
      <c r="S123" s="192"/>
      <c r="T123" s="192"/>
    </row>
    <row r="124" spans="1:20" s="3" customFormat="1" hidden="1" thickBot="1" x14ac:dyDescent="0.3">
      <c r="A124" s="178" t="s">
        <v>158</v>
      </c>
      <c r="B124" s="160" t="s">
        <v>100</v>
      </c>
      <c r="C124" s="160"/>
      <c r="D124" s="160"/>
      <c r="E124" s="160"/>
      <c r="F124" s="160"/>
      <c r="G124" s="160"/>
      <c r="H124" s="161"/>
      <c r="J124" s="245" t="s">
        <v>100</v>
      </c>
      <c r="K124" s="156"/>
      <c r="L124" s="156"/>
      <c r="M124" s="192"/>
      <c r="N124" s="192"/>
      <c r="O124" s="192"/>
      <c r="P124" s="192"/>
      <c r="Q124" s="192"/>
      <c r="R124" s="192"/>
    </row>
    <row r="125" spans="1:20" s="3" customFormat="1" hidden="1" thickBot="1" x14ac:dyDescent="0.3">
      <c r="A125" s="178" t="s">
        <v>159</v>
      </c>
      <c r="B125" s="160" t="s">
        <v>100</v>
      </c>
      <c r="C125" s="160"/>
      <c r="D125" s="160"/>
      <c r="E125" s="160"/>
      <c r="F125" s="160"/>
      <c r="G125" s="160"/>
      <c r="H125" s="161"/>
      <c r="J125" s="245" t="s">
        <v>100</v>
      </c>
      <c r="K125" s="156"/>
      <c r="L125" s="156"/>
    </row>
    <row r="126" spans="1:20" ht="28.8" hidden="1" thickBot="1" x14ac:dyDescent="0.35">
      <c r="A126" s="182" t="s">
        <v>160</v>
      </c>
      <c r="B126" s="160" t="str">
        <f>IF(B116=$M$4,"Yes","No")</f>
        <v>No</v>
      </c>
      <c r="C126" s="160"/>
      <c r="D126" s="160"/>
      <c r="E126" s="160"/>
      <c r="F126" s="160"/>
      <c r="G126" s="160"/>
      <c r="H126" s="181"/>
      <c r="I126" s="3"/>
      <c r="J126" s="245" t="s">
        <v>100</v>
      </c>
      <c r="K126" s="156"/>
      <c r="L126" s="156"/>
      <c r="M126" s="3"/>
      <c r="N126" s="3"/>
      <c r="O126" s="3"/>
      <c r="P126" s="3"/>
      <c r="Q126" s="3"/>
      <c r="R126" s="3"/>
      <c r="S126" s="3"/>
      <c r="T126" s="3"/>
    </row>
    <row r="127" spans="1:20" s="3" customFormat="1" ht="15" hidden="1" customHeight="1" x14ac:dyDescent="0.25">
      <c r="A127" s="176" t="s">
        <v>145</v>
      </c>
      <c r="B127" s="325" t="s">
        <v>193</v>
      </c>
      <c r="C127" s="325"/>
      <c r="D127" s="325"/>
      <c r="E127" s="325"/>
      <c r="F127" s="325"/>
      <c r="G127" s="325"/>
      <c r="H127" s="161"/>
      <c r="I127" s="191"/>
      <c r="J127" s="245" t="s">
        <v>100</v>
      </c>
      <c r="K127" s="156"/>
      <c r="L127" s="156"/>
    </row>
    <row r="128" spans="1:20" s="3" customFormat="1" hidden="1" thickBot="1" x14ac:dyDescent="0.3">
      <c r="A128" s="184"/>
      <c r="B128" s="160"/>
      <c r="C128" s="160"/>
      <c r="D128" s="160"/>
      <c r="E128" s="160"/>
      <c r="F128" s="160"/>
      <c r="G128" s="160"/>
      <c r="H128" s="161"/>
      <c r="J128" s="245" t="s">
        <v>100</v>
      </c>
      <c r="K128" s="156"/>
      <c r="L128" s="156"/>
    </row>
    <row r="129" spans="1:20" s="3" customFormat="1" ht="55.8" thickBot="1" x14ac:dyDescent="0.3">
      <c r="A129" s="185" t="s">
        <v>176</v>
      </c>
      <c r="B129" s="186" t="s">
        <v>175</v>
      </c>
      <c r="C129" s="165"/>
      <c r="D129" s="165"/>
      <c r="E129" s="165"/>
      <c r="F129" s="165"/>
      <c r="G129" s="165"/>
      <c r="H129" s="165"/>
      <c r="J129" s="245" t="s">
        <v>293</v>
      </c>
      <c r="K129" s="156"/>
      <c r="L129" s="156"/>
    </row>
    <row r="130" spans="1:20" s="3" customFormat="1" ht="13.8" hidden="1" x14ac:dyDescent="0.25">
      <c r="A130" s="176" t="s">
        <v>118</v>
      </c>
      <c r="B130" s="160" t="s">
        <v>127</v>
      </c>
      <c r="C130" s="160"/>
      <c r="D130" s="160"/>
      <c r="E130" s="160"/>
      <c r="F130" s="160"/>
      <c r="G130" s="160"/>
      <c r="H130" s="161"/>
      <c r="J130" s="245" t="s">
        <v>100</v>
      </c>
      <c r="K130" s="156"/>
      <c r="L130" s="156"/>
    </row>
    <row r="131" spans="1:20" s="192" customFormat="1" ht="27.6" hidden="1" x14ac:dyDescent="0.25">
      <c r="A131" s="173"/>
      <c r="B131" s="174" t="str">
        <f>CONCATENATE($N$2&amp;": "&amp;VLOOKUP($B130,$M$3:$T$24,2,0))</f>
        <v>Font: Arial</v>
      </c>
      <c r="C131" s="174" t="str">
        <f>CONCATENATE($O$2&amp;": "&amp;VLOOKUP($B130,$M$3:$T$24,3,0))</f>
        <v>T-face: Underlined</v>
      </c>
      <c r="D131" s="174" t="str">
        <f>CONCATENATE($P$2&amp;": "&amp;VLOOKUP($B130,$M$3:$T$24,4,0))</f>
        <v>Font size: 11</v>
      </c>
      <c r="E131" s="174" t="str">
        <f>CONCATENATE($Q$2&amp;": "&amp;VLOOKUP($B130,$M$3:$T$24,5,0))</f>
        <v>Row height: 15</v>
      </c>
      <c r="F131" s="174" t="str">
        <f>CONCATENATE($R$2&amp;": "&amp;VLOOKUP($B130,$M$3:$T$24,6,0))</f>
        <v>Text col: Blue</v>
      </c>
      <c r="G131" s="174" t="str">
        <f>CONCATENATE($S$2&amp;": "&amp;VLOOKUP($B130,$M$3:$T$24,7,0))</f>
        <v>BG col: White</v>
      </c>
      <c r="H131" s="175" t="str">
        <f>CONCATENATE($T$2&amp;": "&amp;VLOOKUP($B130,$M$3:$T$24,8,0))</f>
        <v>Just: Left</v>
      </c>
      <c r="I131" s="3"/>
      <c r="J131" s="245" t="s">
        <v>100</v>
      </c>
      <c r="K131" s="156"/>
      <c r="L131" s="156"/>
      <c r="M131" s="3"/>
      <c r="N131" s="3"/>
      <c r="O131" s="3"/>
      <c r="P131" s="3"/>
      <c r="Q131" s="3"/>
      <c r="R131" s="3"/>
      <c r="S131" s="3"/>
      <c r="T131" s="3"/>
    </row>
    <row r="132" spans="1:20" s="3" customFormat="1" ht="56.4" thickBot="1" x14ac:dyDescent="0.35">
      <c r="A132" s="176" t="s">
        <v>125</v>
      </c>
      <c r="B132" s="160" t="s">
        <v>342</v>
      </c>
      <c r="C132" s="160"/>
      <c r="D132" s="160"/>
      <c r="E132" s="160"/>
      <c r="F132" s="160"/>
      <c r="G132" s="160"/>
      <c r="H132" s="161"/>
      <c r="I132" s="192"/>
      <c r="J132" s="245" t="s">
        <v>293</v>
      </c>
      <c r="K132" s="156"/>
      <c r="L132" s="156"/>
      <c r="S132"/>
      <c r="T132"/>
    </row>
    <row r="133" spans="1:20" s="3" customFormat="1" hidden="1" thickBot="1" x14ac:dyDescent="0.3">
      <c r="A133" s="176" t="s">
        <v>126</v>
      </c>
      <c r="B133" s="160"/>
      <c r="C133" s="160"/>
      <c r="D133" s="160"/>
      <c r="E133" s="160"/>
      <c r="F133" s="160"/>
      <c r="G133" s="160"/>
      <c r="H133" s="161"/>
      <c r="J133" s="245" t="s">
        <v>100</v>
      </c>
      <c r="K133" s="156"/>
      <c r="L133" s="156"/>
      <c r="M133" s="183"/>
      <c r="N133" s="183"/>
      <c r="O133" s="183"/>
      <c r="P133" s="183"/>
      <c r="Q133" s="183"/>
      <c r="R133" s="183"/>
    </row>
    <row r="134" spans="1:20" s="3" customFormat="1" hidden="1" thickBot="1" x14ac:dyDescent="0.3">
      <c r="A134" s="178" t="s">
        <v>130</v>
      </c>
      <c r="B134" s="160" t="s">
        <v>164</v>
      </c>
      <c r="C134" s="160"/>
      <c r="D134" s="160"/>
      <c r="E134" s="160"/>
      <c r="F134" s="160"/>
      <c r="G134" s="160"/>
      <c r="H134" s="161"/>
      <c r="J134" s="245" t="s">
        <v>100</v>
      </c>
      <c r="K134" s="156"/>
      <c r="L134" s="156"/>
    </row>
    <row r="135" spans="1:20" s="3" customFormat="1" hidden="1" thickBot="1" x14ac:dyDescent="0.3">
      <c r="A135" s="178" t="s">
        <v>118</v>
      </c>
      <c r="B135" s="325" t="s">
        <v>127</v>
      </c>
      <c r="C135" s="325"/>
      <c r="D135" s="325"/>
      <c r="E135" s="325"/>
      <c r="F135" s="325"/>
      <c r="G135" s="325"/>
      <c r="H135" s="161"/>
      <c r="J135" s="245" t="s">
        <v>100</v>
      </c>
      <c r="K135" s="156"/>
      <c r="L135" s="156"/>
    </row>
    <row r="136" spans="1:20" s="3" customFormat="1" hidden="1" thickBot="1" x14ac:dyDescent="0.3">
      <c r="A136" s="178" t="s">
        <v>136</v>
      </c>
      <c r="B136" s="160" t="s">
        <v>100</v>
      </c>
      <c r="C136" s="160"/>
      <c r="D136" s="160"/>
      <c r="E136" s="160"/>
      <c r="F136" s="160"/>
      <c r="G136" s="160"/>
      <c r="H136" s="161"/>
      <c r="J136" s="245" t="s">
        <v>100</v>
      </c>
      <c r="K136" s="156"/>
      <c r="L136" s="156"/>
    </row>
    <row r="137" spans="1:20" s="3" customFormat="1" hidden="1" thickBot="1" x14ac:dyDescent="0.3">
      <c r="A137" s="178" t="s">
        <v>157</v>
      </c>
      <c r="B137" s="160" t="s">
        <v>100</v>
      </c>
      <c r="C137" s="160"/>
      <c r="D137" s="160"/>
      <c r="E137" s="160"/>
      <c r="F137" s="160"/>
      <c r="G137" s="160"/>
      <c r="H137" s="161"/>
      <c r="J137" s="245" t="s">
        <v>100</v>
      </c>
      <c r="K137" s="156"/>
      <c r="L137" s="156"/>
      <c r="S137" s="192"/>
      <c r="T137" s="192"/>
    </row>
    <row r="138" spans="1:20" s="3" customFormat="1" hidden="1" thickBot="1" x14ac:dyDescent="0.3">
      <c r="A138" s="178" t="s">
        <v>158</v>
      </c>
      <c r="B138" s="160" t="s">
        <v>100</v>
      </c>
      <c r="C138" s="160"/>
      <c r="D138" s="160"/>
      <c r="E138" s="160"/>
      <c r="F138" s="160"/>
      <c r="G138" s="160"/>
      <c r="H138" s="161"/>
      <c r="J138" s="245" t="s">
        <v>100</v>
      </c>
      <c r="K138" s="156"/>
      <c r="L138" s="156"/>
      <c r="M138" s="192"/>
      <c r="N138" s="192"/>
      <c r="O138" s="192"/>
      <c r="P138" s="192"/>
      <c r="Q138" s="192"/>
      <c r="R138" s="192"/>
    </row>
    <row r="139" spans="1:20" s="3" customFormat="1" hidden="1" thickBot="1" x14ac:dyDescent="0.3">
      <c r="A139" s="178" t="s">
        <v>159</v>
      </c>
      <c r="B139" s="160" t="s">
        <v>100</v>
      </c>
      <c r="C139" s="160"/>
      <c r="D139" s="160"/>
      <c r="E139" s="160"/>
      <c r="F139" s="160"/>
      <c r="G139" s="160"/>
      <c r="H139" s="161"/>
      <c r="J139" s="245" t="s">
        <v>100</v>
      </c>
      <c r="K139" s="156"/>
      <c r="L139" s="156"/>
    </row>
    <row r="140" spans="1:20" ht="28.8" hidden="1" thickBot="1" x14ac:dyDescent="0.35">
      <c r="A140" s="182" t="s">
        <v>160</v>
      </c>
      <c r="B140" s="160" t="str">
        <f>IF(B130=$M$4,"Yes","No")</f>
        <v>No</v>
      </c>
      <c r="C140" s="160"/>
      <c r="D140" s="160"/>
      <c r="E140" s="160"/>
      <c r="F140" s="160"/>
      <c r="G140" s="160"/>
      <c r="H140" s="181"/>
      <c r="I140" s="3"/>
      <c r="J140" s="245" t="s">
        <v>100</v>
      </c>
      <c r="K140" s="156"/>
      <c r="L140" s="156"/>
      <c r="M140" s="3"/>
      <c r="N140" s="3"/>
      <c r="O140" s="3"/>
      <c r="P140" s="3"/>
      <c r="Q140" s="3"/>
      <c r="R140" s="3"/>
      <c r="S140" s="3"/>
      <c r="T140" s="3"/>
    </row>
    <row r="141" spans="1:20" s="3" customFormat="1" hidden="1" thickBot="1" x14ac:dyDescent="0.3">
      <c r="A141" s="176" t="s">
        <v>145</v>
      </c>
      <c r="B141" s="325" t="s">
        <v>177</v>
      </c>
      <c r="C141" s="325"/>
      <c r="D141" s="325"/>
      <c r="E141" s="325"/>
      <c r="F141" s="325"/>
      <c r="G141" s="325"/>
      <c r="H141" s="161"/>
      <c r="I141" s="191"/>
      <c r="J141" s="245" t="s">
        <v>100</v>
      </c>
      <c r="K141" s="156"/>
      <c r="L141" s="156"/>
    </row>
    <row r="142" spans="1:20" s="3" customFormat="1" hidden="1" thickBot="1" x14ac:dyDescent="0.3">
      <c r="A142" s="184"/>
      <c r="B142" s="160"/>
      <c r="C142" s="160"/>
      <c r="D142" s="160"/>
      <c r="E142" s="160"/>
      <c r="F142" s="160"/>
      <c r="G142" s="160"/>
      <c r="H142" s="161"/>
      <c r="J142" s="245" t="s">
        <v>100</v>
      </c>
      <c r="K142" s="156"/>
      <c r="L142" s="156"/>
    </row>
    <row r="143" spans="1:20" s="3" customFormat="1" hidden="1" thickBot="1" x14ac:dyDescent="0.3">
      <c r="A143" s="185" t="s">
        <v>178</v>
      </c>
      <c r="B143" s="186" t="s">
        <v>175</v>
      </c>
      <c r="C143" s="165"/>
      <c r="D143" s="165"/>
      <c r="E143" s="165"/>
      <c r="F143" s="165"/>
      <c r="G143" s="165"/>
      <c r="H143" s="165"/>
      <c r="J143" s="245" t="s">
        <v>100</v>
      </c>
      <c r="K143" s="156"/>
      <c r="L143" s="156"/>
    </row>
    <row r="144" spans="1:20" s="3" customFormat="1" hidden="1" thickBot="1" x14ac:dyDescent="0.3">
      <c r="A144" s="176" t="s">
        <v>118</v>
      </c>
      <c r="B144" s="160" t="s">
        <v>127</v>
      </c>
      <c r="C144" s="160"/>
      <c r="D144" s="160"/>
      <c r="E144" s="160"/>
      <c r="F144" s="160"/>
      <c r="G144" s="160"/>
      <c r="H144" s="161"/>
      <c r="J144" s="245" t="s">
        <v>100</v>
      </c>
      <c r="K144" s="156"/>
      <c r="L144" s="156"/>
    </row>
    <row r="145" spans="1:20" s="192" customFormat="1" ht="28.2" hidden="1" thickBot="1" x14ac:dyDescent="0.3">
      <c r="A145" s="173"/>
      <c r="B145" s="174" t="str">
        <f>CONCATENATE($N$2&amp;": "&amp;VLOOKUP($B144,$M$3:$T$24,2,0))</f>
        <v>Font: Arial</v>
      </c>
      <c r="C145" s="174" t="str">
        <f>CONCATENATE($O$2&amp;": "&amp;VLOOKUP($B144,$M$3:$T$24,3,0))</f>
        <v>T-face: Underlined</v>
      </c>
      <c r="D145" s="174" t="str">
        <f>CONCATENATE($P$2&amp;": "&amp;VLOOKUP($B144,$M$3:$T$24,4,0))</f>
        <v>Font size: 11</v>
      </c>
      <c r="E145" s="174" t="str">
        <f>CONCATENATE($Q$2&amp;": "&amp;VLOOKUP($B144,$M$3:$T$24,5,0))</f>
        <v>Row height: 15</v>
      </c>
      <c r="F145" s="174" t="str">
        <f>CONCATENATE($R$2&amp;": "&amp;VLOOKUP($B144,$M$3:$T$24,6,0))</f>
        <v>Text col: Blue</v>
      </c>
      <c r="G145" s="174" t="str">
        <f>CONCATENATE($S$2&amp;": "&amp;VLOOKUP($B144,$M$3:$T$24,7,0))</f>
        <v>BG col: White</v>
      </c>
      <c r="H145" s="175" t="str">
        <f>CONCATENATE($T$2&amp;": "&amp;VLOOKUP($B144,$M$3:$T$24,8,0))</f>
        <v>Just: Left</v>
      </c>
      <c r="I145" s="3"/>
      <c r="J145" s="245" t="s">
        <v>100</v>
      </c>
      <c r="K145" s="156"/>
      <c r="L145" s="156"/>
      <c r="M145" s="3"/>
      <c r="N145" s="3"/>
      <c r="O145" s="3"/>
      <c r="P145" s="3"/>
      <c r="Q145" s="3"/>
      <c r="R145" s="3"/>
      <c r="S145" s="3"/>
      <c r="T145" s="3"/>
    </row>
    <row r="146" spans="1:20" s="3" customFormat="1" ht="15" hidden="1" thickBot="1" x14ac:dyDescent="0.35">
      <c r="A146" s="176" t="s">
        <v>125</v>
      </c>
      <c r="B146" s="160" t="s">
        <v>194</v>
      </c>
      <c r="C146" s="160"/>
      <c r="D146" s="160"/>
      <c r="E146" s="160"/>
      <c r="F146" s="160"/>
      <c r="G146" s="160"/>
      <c r="H146" s="161"/>
      <c r="I146" s="192"/>
      <c r="J146" s="245" t="s">
        <v>100</v>
      </c>
      <c r="K146" s="156"/>
      <c r="L146" s="156"/>
      <c r="S146"/>
      <c r="T146"/>
    </row>
    <row r="147" spans="1:20" s="3" customFormat="1" hidden="1" thickBot="1" x14ac:dyDescent="0.3">
      <c r="A147" s="176" t="s">
        <v>126</v>
      </c>
      <c r="B147" s="160"/>
      <c r="C147" s="160"/>
      <c r="D147" s="160"/>
      <c r="E147" s="160"/>
      <c r="F147" s="160"/>
      <c r="G147" s="160"/>
      <c r="H147" s="161"/>
      <c r="J147" s="245" t="s">
        <v>100</v>
      </c>
      <c r="K147" s="156"/>
      <c r="L147" s="156"/>
      <c r="M147" s="183"/>
      <c r="N147" s="183"/>
      <c r="O147" s="183"/>
      <c r="P147" s="183"/>
      <c r="Q147" s="183"/>
      <c r="R147" s="183"/>
    </row>
    <row r="148" spans="1:20" s="3" customFormat="1" hidden="1" thickBot="1" x14ac:dyDescent="0.3">
      <c r="A148" s="178" t="s">
        <v>130</v>
      </c>
      <c r="B148" s="160" t="s">
        <v>164</v>
      </c>
      <c r="C148" s="160"/>
      <c r="D148" s="160"/>
      <c r="E148" s="160"/>
      <c r="F148" s="160"/>
      <c r="G148" s="160"/>
      <c r="H148" s="161"/>
      <c r="J148" s="245" t="s">
        <v>100</v>
      </c>
      <c r="K148" s="156"/>
      <c r="L148" s="156"/>
    </row>
    <row r="149" spans="1:20" s="3" customFormat="1" hidden="1" thickBot="1" x14ac:dyDescent="0.3">
      <c r="A149" s="178" t="s">
        <v>118</v>
      </c>
      <c r="B149" s="325" t="s">
        <v>127</v>
      </c>
      <c r="C149" s="325"/>
      <c r="D149" s="325"/>
      <c r="E149" s="325"/>
      <c r="F149" s="325"/>
      <c r="G149" s="325"/>
      <c r="H149" s="161"/>
      <c r="J149" s="245" t="s">
        <v>100</v>
      </c>
      <c r="K149" s="156"/>
      <c r="L149" s="156"/>
    </row>
    <row r="150" spans="1:20" s="3" customFormat="1" hidden="1" thickBot="1" x14ac:dyDescent="0.3">
      <c r="A150" s="178" t="s">
        <v>136</v>
      </c>
      <c r="B150" s="160" t="s">
        <v>100</v>
      </c>
      <c r="C150" s="160"/>
      <c r="D150" s="160"/>
      <c r="E150" s="160"/>
      <c r="F150" s="160"/>
      <c r="G150" s="160"/>
      <c r="H150" s="161"/>
      <c r="J150" s="245" t="s">
        <v>100</v>
      </c>
      <c r="K150" s="156"/>
      <c r="L150" s="156"/>
    </row>
    <row r="151" spans="1:20" s="3" customFormat="1" hidden="1" thickBot="1" x14ac:dyDescent="0.3">
      <c r="A151" s="178" t="s">
        <v>157</v>
      </c>
      <c r="B151" s="160" t="s">
        <v>100</v>
      </c>
      <c r="C151" s="160"/>
      <c r="D151" s="160"/>
      <c r="E151" s="160"/>
      <c r="F151" s="160"/>
      <c r="G151" s="160"/>
      <c r="H151" s="161"/>
      <c r="J151" s="245" t="s">
        <v>100</v>
      </c>
      <c r="K151" s="156"/>
      <c r="L151" s="156"/>
      <c r="S151" s="192"/>
      <c r="T151" s="192"/>
    </row>
    <row r="152" spans="1:20" s="3" customFormat="1" hidden="1" thickBot="1" x14ac:dyDescent="0.3">
      <c r="A152" s="178" t="s">
        <v>158</v>
      </c>
      <c r="B152" s="160" t="s">
        <v>100</v>
      </c>
      <c r="C152" s="160"/>
      <c r="D152" s="160"/>
      <c r="E152" s="160"/>
      <c r="F152" s="160"/>
      <c r="G152" s="160"/>
      <c r="H152" s="161"/>
      <c r="J152" s="245" t="s">
        <v>100</v>
      </c>
      <c r="K152" s="156"/>
      <c r="L152" s="156"/>
      <c r="M152" s="192"/>
      <c r="N152" s="192"/>
      <c r="O152" s="192"/>
      <c r="P152" s="192"/>
      <c r="Q152" s="192"/>
      <c r="R152" s="192"/>
    </row>
    <row r="153" spans="1:20" s="3" customFormat="1" hidden="1" thickBot="1" x14ac:dyDescent="0.3">
      <c r="A153" s="178" t="s">
        <v>159</v>
      </c>
      <c r="B153" s="160" t="s">
        <v>100</v>
      </c>
      <c r="C153" s="160"/>
      <c r="D153" s="160"/>
      <c r="E153" s="160"/>
      <c r="F153" s="160"/>
      <c r="G153" s="160"/>
      <c r="H153" s="161"/>
      <c r="J153" s="245" t="s">
        <v>100</v>
      </c>
      <c r="K153" s="156"/>
      <c r="L153" s="156"/>
    </row>
    <row r="154" spans="1:20" ht="28.8" hidden="1" thickBot="1" x14ac:dyDescent="0.35">
      <c r="A154" s="182" t="s">
        <v>160</v>
      </c>
      <c r="B154" s="160" t="str">
        <f>IF(B144=$M$4,"Yes","No")</f>
        <v>No</v>
      </c>
      <c r="C154" s="160"/>
      <c r="D154" s="160"/>
      <c r="E154" s="160"/>
      <c r="F154" s="160"/>
      <c r="G154" s="160"/>
      <c r="H154" s="181"/>
      <c r="I154" s="3"/>
      <c r="J154" s="245" t="s">
        <v>100</v>
      </c>
      <c r="K154" s="156"/>
      <c r="L154" s="156"/>
      <c r="M154" s="3"/>
      <c r="N154" s="3"/>
      <c r="O154" s="3"/>
      <c r="P154" s="3"/>
      <c r="Q154" s="3"/>
      <c r="R154" s="3"/>
      <c r="S154" s="3"/>
      <c r="T154" s="3"/>
    </row>
    <row r="155" spans="1:20" s="3" customFormat="1" hidden="1" thickBot="1" x14ac:dyDescent="0.3">
      <c r="A155" s="176" t="s">
        <v>145</v>
      </c>
      <c r="B155" s="325" t="s">
        <v>177</v>
      </c>
      <c r="C155" s="325"/>
      <c r="D155" s="325"/>
      <c r="E155" s="325"/>
      <c r="F155" s="325"/>
      <c r="G155" s="325"/>
      <c r="H155" s="161"/>
      <c r="I155" s="191"/>
      <c r="J155" s="245" t="s">
        <v>100</v>
      </c>
      <c r="K155" s="156"/>
      <c r="L155" s="156"/>
    </row>
    <row r="156" spans="1:20" s="3" customFormat="1" hidden="1" thickBot="1" x14ac:dyDescent="0.3">
      <c r="A156" s="184"/>
      <c r="B156" s="160"/>
      <c r="C156" s="160"/>
      <c r="D156" s="160"/>
      <c r="E156" s="160"/>
      <c r="F156" s="160"/>
      <c r="G156" s="160"/>
      <c r="H156" s="161"/>
      <c r="J156" s="245" t="s">
        <v>100</v>
      </c>
      <c r="K156" s="156"/>
      <c r="L156" s="156"/>
    </row>
    <row r="157" spans="1:20" s="3" customFormat="1" hidden="1" thickBot="1" x14ac:dyDescent="0.3">
      <c r="A157" s="185" t="s">
        <v>179</v>
      </c>
      <c r="B157" s="186" t="s">
        <v>175</v>
      </c>
      <c r="C157" s="165"/>
      <c r="D157" s="165"/>
      <c r="E157" s="165"/>
      <c r="F157" s="165"/>
      <c r="G157" s="165"/>
      <c r="H157" s="165"/>
      <c r="J157" s="245" t="s">
        <v>100</v>
      </c>
      <c r="K157" s="156"/>
      <c r="L157" s="156"/>
    </row>
    <row r="158" spans="1:20" s="3" customFormat="1" hidden="1" thickBot="1" x14ac:dyDescent="0.3">
      <c r="A158" s="176" t="s">
        <v>118</v>
      </c>
      <c r="B158" s="160" t="s">
        <v>127</v>
      </c>
      <c r="C158" s="160"/>
      <c r="D158" s="160"/>
      <c r="E158" s="160"/>
      <c r="F158" s="160"/>
      <c r="G158" s="160"/>
      <c r="H158" s="161"/>
      <c r="J158" s="245" t="s">
        <v>100</v>
      </c>
      <c r="K158" s="156"/>
      <c r="L158" s="156"/>
    </row>
    <row r="159" spans="1:20" s="192" customFormat="1" ht="28.2" hidden="1" thickBot="1" x14ac:dyDescent="0.3">
      <c r="A159" s="173"/>
      <c r="B159" s="174" t="str">
        <f>CONCATENATE($N$2&amp;": "&amp;VLOOKUP($B158,$M$3:$T$24,2,0))</f>
        <v>Font: Arial</v>
      </c>
      <c r="C159" s="174" t="str">
        <f>CONCATENATE($O$2&amp;": "&amp;VLOOKUP($B158,$M$3:$T$24,3,0))</f>
        <v>T-face: Underlined</v>
      </c>
      <c r="D159" s="174" t="str">
        <f>CONCATENATE($P$2&amp;": "&amp;VLOOKUP($B158,$M$3:$T$24,4,0))</f>
        <v>Font size: 11</v>
      </c>
      <c r="E159" s="174" t="str">
        <f>CONCATENATE($Q$2&amp;": "&amp;VLOOKUP($B158,$M$3:$T$24,5,0))</f>
        <v>Row height: 15</v>
      </c>
      <c r="F159" s="174" t="str">
        <f>CONCATENATE($R$2&amp;": "&amp;VLOOKUP($B158,$M$3:$T$24,6,0))</f>
        <v>Text col: Blue</v>
      </c>
      <c r="G159" s="174" t="str">
        <f>CONCATENATE($S$2&amp;": "&amp;VLOOKUP($B158,$M$3:$T$24,7,0))</f>
        <v>BG col: White</v>
      </c>
      <c r="H159" s="175" t="str">
        <f>CONCATENATE($T$2&amp;": "&amp;VLOOKUP($B158,$M$3:$T$24,8,0))</f>
        <v>Just: Left</v>
      </c>
      <c r="I159" s="3"/>
      <c r="J159" s="245" t="s">
        <v>100</v>
      </c>
      <c r="K159" s="156"/>
      <c r="L159" s="156"/>
      <c r="M159" s="3"/>
      <c r="N159" s="3"/>
      <c r="O159" s="3"/>
      <c r="P159" s="3"/>
      <c r="Q159" s="3"/>
      <c r="R159" s="3"/>
      <c r="S159" s="3"/>
      <c r="T159" s="3"/>
    </row>
    <row r="160" spans="1:20" s="3" customFormat="1" ht="15" hidden="1" thickBot="1" x14ac:dyDescent="0.35">
      <c r="A160" s="176" t="s">
        <v>125</v>
      </c>
      <c r="B160" s="160" t="s">
        <v>195</v>
      </c>
      <c r="C160" s="160"/>
      <c r="D160" s="160"/>
      <c r="E160" s="160"/>
      <c r="F160" s="160"/>
      <c r="G160" s="160"/>
      <c r="H160" s="161"/>
      <c r="I160" s="192"/>
      <c r="J160" s="245" t="s">
        <v>100</v>
      </c>
      <c r="K160" s="156"/>
      <c r="L160" s="156"/>
      <c r="S160"/>
      <c r="T160"/>
    </row>
    <row r="161" spans="1:20" s="3" customFormat="1" hidden="1" thickBot="1" x14ac:dyDescent="0.3">
      <c r="A161" s="176" t="s">
        <v>126</v>
      </c>
      <c r="B161" s="160"/>
      <c r="C161" s="160"/>
      <c r="D161" s="160"/>
      <c r="E161" s="160"/>
      <c r="F161" s="160"/>
      <c r="G161" s="160"/>
      <c r="H161" s="161"/>
      <c r="J161" s="245" t="s">
        <v>100</v>
      </c>
      <c r="K161" s="156"/>
      <c r="L161" s="156"/>
      <c r="M161" s="183"/>
      <c r="N161" s="183"/>
      <c r="O161" s="183"/>
      <c r="P161" s="183"/>
      <c r="Q161" s="183"/>
      <c r="R161" s="183"/>
    </row>
    <row r="162" spans="1:20" s="3" customFormat="1" hidden="1" thickBot="1" x14ac:dyDescent="0.3">
      <c r="A162" s="178" t="s">
        <v>130</v>
      </c>
      <c r="B162" s="160" t="s">
        <v>164</v>
      </c>
      <c r="C162" s="160"/>
      <c r="D162" s="160"/>
      <c r="E162" s="160"/>
      <c r="F162" s="160"/>
      <c r="G162" s="160"/>
      <c r="H162" s="161"/>
      <c r="J162" s="245" t="s">
        <v>100</v>
      </c>
      <c r="K162" s="156"/>
      <c r="L162" s="156"/>
    </row>
    <row r="163" spans="1:20" s="3" customFormat="1" hidden="1" thickBot="1" x14ac:dyDescent="0.3">
      <c r="A163" s="178" t="s">
        <v>118</v>
      </c>
      <c r="B163" s="325" t="s">
        <v>127</v>
      </c>
      <c r="C163" s="325"/>
      <c r="D163" s="325"/>
      <c r="E163" s="325"/>
      <c r="F163" s="325"/>
      <c r="G163" s="325"/>
      <c r="H163" s="161"/>
      <c r="J163" s="245" t="s">
        <v>100</v>
      </c>
      <c r="K163" s="156"/>
      <c r="L163" s="156"/>
    </row>
    <row r="164" spans="1:20" s="3" customFormat="1" hidden="1" thickBot="1" x14ac:dyDescent="0.3">
      <c r="A164" s="178" t="s">
        <v>136</v>
      </c>
      <c r="B164" s="160" t="s">
        <v>100</v>
      </c>
      <c r="C164" s="160"/>
      <c r="D164" s="160"/>
      <c r="E164" s="160"/>
      <c r="F164" s="160"/>
      <c r="G164" s="160"/>
      <c r="H164" s="161"/>
      <c r="J164" s="245" t="s">
        <v>100</v>
      </c>
      <c r="K164" s="156"/>
      <c r="L164" s="156"/>
    </row>
    <row r="165" spans="1:20" s="3" customFormat="1" hidden="1" thickBot="1" x14ac:dyDescent="0.3">
      <c r="A165" s="178" t="s">
        <v>157</v>
      </c>
      <c r="B165" s="160" t="s">
        <v>100</v>
      </c>
      <c r="C165" s="160"/>
      <c r="D165" s="160"/>
      <c r="E165" s="160"/>
      <c r="F165" s="160"/>
      <c r="G165" s="160"/>
      <c r="H165" s="161"/>
      <c r="J165" s="245" t="s">
        <v>100</v>
      </c>
      <c r="K165" s="156"/>
      <c r="L165" s="156"/>
      <c r="S165" s="192"/>
      <c r="T165" s="192"/>
    </row>
    <row r="166" spans="1:20" s="3" customFormat="1" hidden="1" thickBot="1" x14ac:dyDescent="0.3">
      <c r="A166" s="178" t="s">
        <v>158</v>
      </c>
      <c r="B166" s="160" t="s">
        <v>100</v>
      </c>
      <c r="C166" s="160"/>
      <c r="D166" s="160"/>
      <c r="E166" s="160"/>
      <c r="F166" s="160"/>
      <c r="G166" s="160"/>
      <c r="H166" s="161"/>
      <c r="J166" s="245" t="s">
        <v>100</v>
      </c>
      <c r="K166" s="156"/>
      <c r="L166" s="156"/>
      <c r="M166" s="192"/>
      <c r="N166" s="192"/>
      <c r="O166" s="192"/>
      <c r="P166" s="192"/>
      <c r="Q166" s="192"/>
      <c r="R166" s="192"/>
    </row>
    <row r="167" spans="1:20" s="3" customFormat="1" hidden="1" thickBot="1" x14ac:dyDescent="0.3">
      <c r="A167" s="178" t="s">
        <v>159</v>
      </c>
      <c r="B167" s="160" t="s">
        <v>100</v>
      </c>
      <c r="C167" s="160"/>
      <c r="D167" s="160"/>
      <c r="E167" s="160"/>
      <c r="F167" s="160"/>
      <c r="G167" s="160"/>
      <c r="H167" s="161"/>
      <c r="J167" s="245" t="s">
        <v>100</v>
      </c>
      <c r="K167" s="156"/>
      <c r="L167" s="156"/>
    </row>
    <row r="168" spans="1:20" ht="28.8" hidden="1" thickBot="1" x14ac:dyDescent="0.35">
      <c r="A168" s="182" t="s">
        <v>160</v>
      </c>
      <c r="B168" s="160" t="str">
        <f>IF(B158=$M$4,"Yes","No")</f>
        <v>No</v>
      </c>
      <c r="C168" s="160"/>
      <c r="D168" s="160"/>
      <c r="E168" s="160"/>
      <c r="F168" s="160"/>
      <c r="G168" s="160"/>
      <c r="H168" s="181"/>
      <c r="I168" s="3"/>
      <c r="J168" s="245" t="s">
        <v>100</v>
      </c>
      <c r="K168" s="156"/>
      <c r="L168" s="156"/>
      <c r="M168" s="3"/>
      <c r="N168" s="3"/>
      <c r="O168" s="3"/>
      <c r="P168" s="3"/>
      <c r="Q168" s="3"/>
      <c r="R168" s="3"/>
      <c r="S168" s="3"/>
      <c r="T168" s="3"/>
    </row>
    <row r="169" spans="1:20" s="3" customFormat="1" hidden="1" thickBot="1" x14ac:dyDescent="0.3">
      <c r="A169" s="176" t="s">
        <v>145</v>
      </c>
      <c r="B169" s="325" t="s">
        <v>196</v>
      </c>
      <c r="C169" s="325"/>
      <c r="D169" s="325"/>
      <c r="E169" s="325"/>
      <c r="F169" s="325"/>
      <c r="G169" s="325"/>
      <c r="H169" s="161"/>
      <c r="I169" s="191"/>
      <c r="J169" s="245" t="s">
        <v>100</v>
      </c>
      <c r="K169" s="156"/>
      <c r="L169" s="156"/>
    </row>
    <row r="170" spans="1:20" s="3" customFormat="1" hidden="1" thickBot="1" x14ac:dyDescent="0.3">
      <c r="A170" s="184"/>
      <c r="B170" s="160"/>
      <c r="C170" s="160"/>
      <c r="D170" s="160"/>
      <c r="E170" s="160"/>
      <c r="F170" s="160"/>
      <c r="G170" s="160"/>
      <c r="H170" s="161"/>
      <c r="J170" s="245" t="s">
        <v>100</v>
      </c>
      <c r="K170" s="156"/>
      <c r="L170" s="156"/>
    </row>
    <row r="171" spans="1:20" s="3" customFormat="1" hidden="1" thickBot="1" x14ac:dyDescent="0.3">
      <c r="A171" s="185" t="s">
        <v>344</v>
      </c>
      <c r="B171" s="186" t="s">
        <v>197</v>
      </c>
      <c r="C171" s="165"/>
      <c r="D171" s="165"/>
      <c r="E171" s="165"/>
      <c r="F171" s="165"/>
      <c r="G171" s="165"/>
      <c r="H171" s="165"/>
      <c r="J171" s="245" t="s">
        <v>155</v>
      </c>
      <c r="K171" s="156"/>
      <c r="L171" s="156"/>
    </row>
    <row r="172" spans="1:20" s="3" customFormat="1" hidden="1" thickBot="1" x14ac:dyDescent="0.3">
      <c r="A172" s="176" t="s">
        <v>118</v>
      </c>
      <c r="B172" s="160" t="s">
        <v>147</v>
      </c>
      <c r="C172" s="160"/>
      <c r="D172" s="160"/>
      <c r="E172" s="160"/>
      <c r="F172" s="160"/>
      <c r="G172" s="160"/>
      <c r="H172" s="161"/>
      <c r="J172" s="245" t="s">
        <v>100</v>
      </c>
      <c r="K172" s="156"/>
      <c r="L172" s="156"/>
    </row>
    <row r="173" spans="1:20" s="3" customFormat="1" hidden="1" thickBot="1" x14ac:dyDescent="0.3">
      <c r="A173" s="173"/>
      <c r="B173" s="174" t="str">
        <f>CONCATENATE($N$2&amp;": "&amp;VLOOKUP($B172,$M$3:$T$24,2,0))</f>
        <v>Font: Arial</v>
      </c>
      <c r="C173" s="174" t="str">
        <f>CONCATENATE($O$2&amp;": "&amp;VLOOKUP($B172,$M$3:$T$24,3,0))</f>
        <v>T-face: Bold</v>
      </c>
      <c r="D173" s="174" t="str">
        <f>CONCATENATE($P$2&amp;": "&amp;VLOOKUP($B172,$M$3:$T$24,4,0))</f>
        <v>Font size: 14</v>
      </c>
      <c r="E173" s="174" t="str">
        <f>CONCATENATE($Q$2&amp;": "&amp;VLOOKUP($B172,$M$3:$T$24,5,0))</f>
        <v>Row height: 31.5</v>
      </c>
      <c r="F173" s="174" t="str">
        <f>CONCATENATE($R$2&amp;": "&amp;VLOOKUP($B172,$M$3:$T$24,6,0))</f>
        <v>Text col: Teal</v>
      </c>
      <c r="G173" s="174" t="str">
        <f>CONCATENATE($S$2&amp;": "&amp;VLOOKUP($B172,$M$3:$T$24,7,0))</f>
        <v>BG col: White</v>
      </c>
      <c r="H173" s="175" t="str">
        <f>CONCATENATE($T$2&amp;": "&amp;VLOOKUP($B172,$M$3:$T$24,8,0))</f>
        <v>Just: Left</v>
      </c>
      <c r="J173" s="245" t="s">
        <v>100</v>
      </c>
      <c r="K173" s="156"/>
      <c r="L173" s="156"/>
    </row>
    <row r="174" spans="1:20" s="3" customFormat="1" ht="15" hidden="1" thickBot="1" x14ac:dyDescent="0.35">
      <c r="A174" s="176" t="s">
        <v>125</v>
      </c>
      <c r="B174" s="160" t="s">
        <v>89</v>
      </c>
      <c r="C174" s="160"/>
      <c r="D174" s="160"/>
      <c r="E174" s="160"/>
      <c r="F174" s="160"/>
      <c r="G174" s="160"/>
      <c r="H174" s="161"/>
      <c r="I174" s="192"/>
      <c r="J174" s="245" t="s">
        <v>155</v>
      </c>
      <c r="K174" s="156"/>
      <c r="L174" s="156"/>
      <c r="S174"/>
      <c r="T174"/>
    </row>
    <row r="175" spans="1:20" s="3" customFormat="1" hidden="1" thickBot="1" x14ac:dyDescent="0.3">
      <c r="A175" s="176" t="s">
        <v>126</v>
      </c>
      <c r="B175" s="160"/>
      <c r="C175" s="160"/>
      <c r="D175" s="160"/>
      <c r="E175" s="160"/>
      <c r="F175" s="160"/>
      <c r="G175" s="160"/>
      <c r="H175" s="161"/>
      <c r="J175" s="245" t="s">
        <v>100</v>
      </c>
      <c r="K175" s="156"/>
      <c r="L175" s="156"/>
      <c r="M175" s="183"/>
      <c r="N175" s="183"/>
      <c r="O175" s="183"/>
      <c r="P175" s="183"/>
      <c r="Q175" s="183"/>
      <c r="R175" s="183"/>
    </row>
    <row r="176" spans="1:20" s="3" customFormat="1" hidden="1" thickBot="1" x14ac:dyDescent="0.3">
      <c r="A176" s="178" t="s">
        <v>130</v>
      </c>
      <c r="B176" s="160" t="s">
        <v>164</v>
      </c>
      <c r="C176" s="160"/>
      <c r="D176" s="160"/>
      <c r="E176" s="160"/>
      <c r="F176" s="160"/>
      <c r="G176" s="160"/>
      <c r="H176" s="161"/>
      <c r="J176" s="245" t="s">
        <v>100</v>
      </c>
      <c r="K176" s="156"/>
      <c r="L176" s="156"/>
    </row>
    <row r="177" spans="1:20" s="3" customFormat="1" hidden="1" thickBot="1" x14ac:dyDescent="0.3">
      <c r="A177" s="178" t="s">
        <v>118</v>
      </c>
      <c r="B177" s="325" t="s">
        <v>168</v>
      </c>
      <c r="C177" s="325"/>
      <c r="D177" s="325"/>
      <c r="E177" s="325"/>
      <c r="F177" s="325"/>
      <c r="G177" s="325"/>
      <c r="H177" s="161"/>
      <c r="J177" s="245" t="s">
        <v>155</v>
      </c>
      <c r="K177" s="156"/>
      <c r="L177" s="156"/>
    </row>
    <row r="178" spans="1:20" s="3" customFormat="1" hidden="1" thickBot="1" x14ac:dyDescent="0.3">
      <c r="A178" s="178" t="s">
        <v>136</v>
      </c>
      <c r="B178" s="160" t="s">
        <v>100</v>
      </c>
      <c r="C178" s="160"/>
      <c r="D178" s="160"/>
      <c r="E178" s="160"/>
      <c r="F178" s="160"/>
      <c r="G178" s="160"/>
      <c r="H178" s="161"/>
      <c r="J178" s="245" t="s">
        <v>100</v>
      </c>
      <c r="K178" s="156"/>
      <c r="L178" s="156"/>
    </row>
    <row r="179" spans="1:20" s="3" customFormat="1" hidden="1" thickBot="1" x14ac:dyDescent="0.3">
      <c r="A179" s="178" t="s">
        <v>157</v>
      </c>
      <c r="B179" s="160" t="s">
        <v>100</v>
      </c>
      <c r="C179" s="160"/>
      <c r="D179" s="160"/>
      <c r="E179" s="160"/>
      <c r="F179" s="160"/>
      <c r="G179" s="160"/>
      <c r="H179" s="161"/>
      <c r="J179" s="245" t="s">
        <v>100</v>
      </c>
      <c r="K179" s="156"/>
      <c r="L179" s="156"/>
    </row>
    <row r="180" spans="1:20" s="3" customFormat="1" hidden="1" thickBot="1" x14ac:dyDescent="0.3">
      <c r="A180" s="178" t="s">
        <v>158</v>
      </c>
      <c r="B180" s="160" t="s">
        <v>100</v>
      </c>
      <c r="C180" s="160"/>
      <c r="D180" s="160"/>
      <c r="E180" s="160"/>
      <c r="F180" s="160"/>
      <c r="G180" s="160"/>
      <c r="H180" s="161"/>
      <c r="J180" s="245" t="s">
        <v>100</v>
      </c>
      <c r="K180" s="156"/>
      <c r="L180" s="156"/>
    </row>
    <row r="181" spans="1:20" s="3" customFormat="1" hidden="1" thickBot="1" x14ac:dyDescent="0.3">
      <c r="A181" s="178" t="s">
        <v>159</v>
      </c>
      <c r="B181" s="160" t="s">
        <v>100</v>
      </c>
      <c r="C181" s="160"/>
      <c r="D181" s="160"/>
      <c r="E181" s="160"/>
      <c r="F181" s="160"/>
      <c r="G181" s="160"/>
      <c r="H181" s="161"/>
      <c r="J181" s="245" t="s">
        <v>100</v>
      </c>
      <c r="K181" s="156"/>
      <c r="L181" s="156"/>
    </row>
    <row r="182" spans="1:20" ht="28.8" hidden="1" thickBot="1" x14ac:dyDescent="0.35">
      <c r="A182" s="182" t="s">
        <v>160</v>
      </c>
      <c r="B182" s="160" t="str">
        <f>IF(B172=$M$4,"Yes","No")</f>
        <v>No</v>
      </c>
      <c r="C182" s="160"/>
      <c r="D182" s="160"/>
      <c r="E182" s="160"/>
      <c r="F182" s="160"/>
      <c r="G182" s="160"/>
      <c r="H182" s="181"/>
      <c r="I182" s="3"/>
      <c r="J182" s="245" t="s">
        <v>100</v>
      </c>
      <c r="K182" s="156"/>
      <c r="L182" s="156"/>
      <c r="M182" s="3"/>
      <c r="N182" s="3"/>
      <c r="O182" s="3"/>
      <c r="P182" s="3"/>
      <c r="Q182" s="3"/>
      <c r="R182" s="3"/>
      <c r="S182" s="3"/>
      <c r="T182" s="3"/>
    </row>
    <row r="183" spans="1:20" s="3" customFormat="1" hidden="1" thickBot="1" x14ac:dyDescent="0.3">
      <c r="A183" s="176" t="s">
        <v>145</v>
      </c>
      <c r="B183" s="325" t="s">
        <v>169</v>
      </c>
      <c r="C183" s="325"/>
      <c r="D183" s="325"/>
      <c r="E183" s="325"/>
      <c r="F183" s="325"/>
      <c r="G183" s="325"/>
      <c r="H183" s="161"/>
      <c r="I183" s="191"/>
      <c r="J183" s="245" t="s">
        <v>100</v>
      </c>
      <c r="K183" s="156"/>
      <c r="L183" s="156"/>
    </row>
    <row r="184" spans="1:20" s="3" customFormat="1" hidden="1" thickBot="1" x14ac:dyDescent="0.3">
      <c r="A184" s="184"/>
      <c r="B184" s="160"/>
      <c r="C184" s="160"/>
      <c r="D184" s="160"/>
      <c r="E184" s="160"/>
      <c r="F184" s="160"/>
      <c r="G184" s="160"/>
      <c r="H184" s="161"/>
      <c r="J184" s="245" t="s">
        <v>100</v>
      </c>
      <c r="K184" s="156"/>
      <c r="L184" s="156"/>
    </row>
    <row r="185" spans="1:20" s="3" customFormat="1" hidden="1" thickBot="1" x14ac:dyDescent="0.3">
      <c r="A185" s="185" t="s">
        <v>345</v>
      </c>
      <c r="B185" s="186" t="s">
        <v>199</v>
      </c>
      <c r="C185" s="165"/>
      <c r="D185" s="165"/>
      <c r="E185" s="165"/>
      <c r="F185" s="165"/>
      <c r="G185" s="165"/>
      <c r="H185" s="165"/>
      <c r="J185" s="245" t="s">
        <v>155</v>
      </c>
      <c r="K185" s="156"/>
      <c r="L185" s="156"/>
    </row>
    <row r="186" spans="1:20" s="3" customFormat="1" hidden="1" thickBot="1" x14ac:dyDescent="0.3">
      <c r="A186" s="176" t="s">
        <v>118</v>
      </c>
      <c r="B186" s="160" t="s">
        <v>134</v>
      </c>
      <c r="C186" s="160"/>
      <c r="D186" s="160"/>
      <c r="E186" s="160"/>
      <c r="F186" s="160"/>
      <c r="G186" s="160"/>
      <c r="H186" s="161"/>
      <c r="J186" s="245" t="s">
        <v>100</v>
      </c>
      <c r="K186" s="156"/>
      <c r="L186" s="156"/>
    </row>
    <row r="187" spans="1:20" s="192" customFormat="1" hidden="1" thickBot="1" x14ac:dyDescent="0.3">
      <c r="A187" s="176"/>
      <c r="B187" s="193" t="str">
        <f>CONCATENATE($N$2&amp;": "&amp;VLOOKUP($B186,$M$3:$T$24,2,0))</f>
        <v>Font: Arial</v>
      </c>
      <c r="C187" s="193" t="str">
        <f>CONCATENATE($O$2&amp;": "&amp;VLOOKUP($B186,$M$3:$T$24,3,0))</f>
        <v>T-face: Bold</v>
      </c>
      <c r="D187" s="193" t="str">
        <f>CONCATENATE($P$2&amp;": "&amp;VLOOKUP($B186,$M$3:$T$24,4,0))</f>
        <v>Font size: 11</v>
      </c>
      <c r="E187" s="193" t="str">
        <f>CONCATENATE($Q$2&amp;": "&amp;VLOOKUP($B186,$M$3:$T$24,5,0))</f>
        <v>Row height: 37.5</v>
      </c>
      <c r="F187" s="193" t="str">
        <f>CONCATENATE($R$2&amp;": "&amp;VLOOKUP($B186,$M$3:$T$24,6,0))</f>
        <v>Text col: Black</v>
      </c>
      <c r="G187" s="193" t="str">
        <f>CONCATENATE($S$2&amp;": "&amp;VLOOKUP($B186,$M$3:$T$24,7,0))</f>
        <v>BG col: White</v>
      </c>
      <c r="H187" s="194" t="str">
        <f>CONCATENATE($T$2&amp;": "&amp;VLOOKUP($B186,$M$3:$T$24,8,0))</f>
        <v>Just: Left</v>
      </c>
      <c r="I187" s="3"/>
      <c r="J187" s="245" t="s">
        <v>100</v>
      </c>
      <c r="K187" s="156"/>
      <c r="L187" s="156"/>
      <c r="M187" s="3"/>
      <c r="N187" s="3"/>
      <c r="O187" s="3"/>
      <c r="P187" s="3"/>
      <c r="Q187" s="3"/>
      <c r="R187" s="3"/>
      <c r="S187" s="3"/>
      <c r="T187" s="3"/>
    </row>
    <row r="188" spans="1:20" s="3" customFormat="1" ht="15" hidden="1" thickBot="1" x14ac:dyDescent="0.35">
      <c r="A188" s="176" t="s">
        <v>125</v>
      </c>
      <c r="B188" s="160" t="s">
        <v>198</v>
      </c>
      <c r="C188" s="160"/>
      <c r="D188" s="160"/>
      <c r="E188" s="160"/>
      <c r="F188" s="160"/>
      <c r="G188" s="160"/>
      <c r="H188" s="161"/>
      <c r="J188" s="245" t="s">
        <v>155</v>
      </c>
      <c r="K188" s="156"/>
      <c r="L188" s="156"/>
      <c r="S188"/>
      <c r="T188"/>
    </row>
    <row r="189" spans="1:20" s="3" customFormat="1" hidden="1" thickBot="1" x14ac:dyDescent="0.3">
      <c r="A189" s="176" t="s">
        <v>126</v>
      </c>
      <c r="B189" s="160"/>
      <c r="C189" s="160"/>
      <c r="D189" s="160"/>
      <c r="E189" s="160"/>
      <c r="F189" s="160"/>
      <c r="G189" s="160"/>
      <c r="H189" s="161"/>
      <c r="J189" s="245" t="s">
        <v>100</v>
      </c>
      <c r="K189" s="156"/>
      <c r="L189" s="156"/>
      <c r="M189" s="183"/>
      <c r="N189" s="183"/>
      <c r="O189" s="183"/>
      <c r="P189" s="183"/>
      <c r="Q189" s="183"/>
      <c r="R189" s="183"/>
    </row>
    <row r="190" spans="1:20" s="3" customFormat="1" hidden="1" thickBot="1" x14ac:dyDescent="0.3">
      <c r="A190" s="178" t="s">
        <v>130</v>
      </c>
      <c r="B190" s="160" t="s">
        <v>180</v>
      </c>
      <c r="C190" s="160"/>
      <c r="D190" s="160"/>
      <c r="E190" s="160"/>
      <c r="F190" s="160"/>
      <c r="G190" s="160"/>
      <c r="H190" s="161"/>
      <c r="J190" s="245" t="s">
        <v>100</v>
      </c>
      <c r="K190" s="156"/>
      <c r="L190" s="156"/>
    </row>
    <row r="191" spans="1:20" s="3" customFormat="1" hidden="1" thickBot="1" x14ac:dyDescent="0.3">
      <c r="A191" s="178" t="s">
        <v>118</v>
      </c>
      <c r="B191" s="325" t="s">
        <v>168</v>
      </c>
      <c r="C191" s="325"/>
      <c r="D191" s="325"/>
      <c r="E191" s="325"/>
      <c r="F191" s="325"/>
      <c r="G191" s="325"/>
      <c r="H191" s="161"/>
      <c r="J191" s="245" t="s">
        <v>155</v>
      </c>
      <c r="K191" s="156"/>
      <c r="L191" s="156"/>
    </row>
    <row r="192" spans="1:20" s="3" customFormat="1" hidden="1" thickBot="1" x14ac:dyDescent="0.3">
      <c r="A192" s="178" t="s">
        <v>136</v>
      </c>
      <c r="B192" s="160" t="s">
        <v>100</v>
      </c>
      <c r="C192" s="160"/>
      <c r="D192" s="160"/>
      <c r="E192" s="160"/>
      <c r="F192" s="160"/>
      <c r="G192" s="160"/>
      <c r="H192" s="161"/>
      <c r="J192" s="245" t="s">
        <v>100</v>
      </c>
      <c r="K192" s="156"/>
      <c r="L192" s="156"/>
    </row>
    <row r="193" spans="1:20" s="3" customFormat="1" hidden="1" thickBot="1" x14ac:dyDescent="0.3">
      <c r="A193" s="178" t="s">
        <v>157</v>
      </c>
      <c r="B193" s="160" t="s">
        <v>100</v>
      </c>
      <c r="C193" s="160"/>
      <c r="D193" s="160"/>
      <c r="E193" s="160"/>
      <c r="F193" s="160"/>
      <c r="G193" s="160"/>
      <c r="H193" s="161"/>
      <c r="J193" s="245" t="s">
        <v>100</v>
      </c>
      <c r="K193" s="156"/>
      <c r="L193" s="156"/>
      <c r="S193" s="192"/>
      <c r="T193" s="192"/>
    </row>
    <row r="194" spans="1:20" s="3" customFormat="1" hidden="1" thickBot="1" x14ac:dyDescent="0.3">
      <c r="A194" s="178" t="s">
        <v>158</v>
      </c>
      <c r="B194" s="160" t="s">
        <v>100</v>
      </c>
      <c r="C194" s="160"/>
      <c r="D194" s="160"/>
      <c r="E194" s="160"/>
      <c r="F194" s="160"/>
      <c r="G194" s="160"/>
      <c r="H194" s="161"/>
      <c r="J194" s="245" t="s">
        <v>100</v>
      </c>
      <c r="K194" s="156"/>
      <c r="L194" s="156"/>
      <c r="M194" s="192"/>
      <c r="N194" s="192"/>
      <c r="O194" s="192"/>
      <c r="P194" s="192"/>
      <c r="Q194" s="192"/>
      <c r="R194" s="192"/>
    </row>
    <row r="195" spans="1:20" s="3" customFormat="1" hidden="1" thickBot="1" x14ac:dyDescent="0.3">
      <c r="A195" s="178" t="s">
        <v>159</v>
      </c>
      <c r="B195" s="160" t="s">
        <v>100</v>
      </c>
      <c r="C195" s="160"/>
      <c r="D195" s="160"/>
      <c r="E195" s="160"/>
      <c r="F195" s="160"/>
      <c r="G195" s="160"/>
      <c r="H195" s="161"/>
      <c r="J195" s="245" t="s">
        <v>100</v>
      </c>
      <c r="K195" s="156"/>
      <c r="L195" s="156"/>
    </row>
    <row r="196" spans="1:20" ht="28.8" hidden="1" thickBot="1" x14ac:dyDescent="0.35">
      <c r="A196" s="182" t="s">
        <v>160</v>
      </c>
      <c r="B196" s="160" t="str">
        <f>IF(B186=$M$4,"Yes","No")</f>
        <v>No</v>
      </c>
      <c r="C196" s="160"/>
      <c r="D196" s="160"/>
      <c r="E196" s="160"/>
      <c r="F196" s="160"/>
      <c r="G196" s="160"/>
      <c r="H196" s="181"/>
      <c r="I196" s="3"/>
      <c r="J196" s="245" t="s">
        <v>100</v>
      </c>
      <c r="K196" s="156"/>
      <c r="L196" s="156"/>
      <c r="M196" s="3"/>
      <c r="N196" s="3"/>
      <c r="O196" s="3"/>
      <c r="P196" s="3"/>
      <c r="Q196" s="3"/>
      <c r="R196" s="3"/>
      <c r="S196" s="3"/>
      <c r="T196" s="3"/>
    </row>
    <row r="197" spans="1:20" s="3" customFormat="1" hidden="1" thickBot="1" x14ac:dyDescent="0.3">
      <c r="A197" s="176" t="s">
        <v>145</v>
      </c>
      <c r="B197" s="325" t="s">
        <v>169</v>
      </c>
      <c r="C197" s="325"/>
      <c r="D197" s="325"/>
      <c r="E197" s="325"/>
      <c r="F197" s="325"/>
      <c r="G197" s="325"/>
      <c r="H197" s="161"/>
      <c r="I197" s="191"/>
      <c r="J197" s="245" t="s">
        <v>100</v>
      </c>
      <c r="K197" s="156"/>
      <c r="L197" s="156"/>
    </row>
    <row r="198" spans="1:20" s="3" customFormat="1" hidden="1" thickBot="1" x14ac:dyDescent="0.3">
      <c r="A198" s="184"/>
      <c r="B198" s="160"/>
      <c r="C198" s="160"/>
      <c r="D198" s="160"/>
      <c r="E198" s="160"/>
      <c r="F198" s="160"/>
      <c r="G198" s="160"/>
      <c r="H198" s="161"/>
      <c r="J198" s="245" t="s">
        <v>100</v>
      </c>
      <c r="K198" s="156"/>
      <c r="L198" s="156"/>
    </row>
    <row r="199" spans="1:20" s="3" customFormat="1" hidden="1" thickBot="1" x14ac:dyDescent="0.3">
      <c r="A199" s="185" t="s">
        <v>181</v>
      </c>
      <c r="B199" s="186" t="s">
        <v>200</v>
      </c>
      <c r="C199" s="165"/>
      <c r="D199" s="165"/>
      <c r="E199" s="165"/>
      <c r="F199" s="165"/>
      <c r="G199" s="165"/>
      <c r="H199" s="165"/>
      <c r="J199" s="245" t="s">
        <v>155</v>
      </c>
      <c r="K199" s="156"/>
      <c r="L199" s="156"/>
    </row>
    <row r="200" spans="1:20" s="3" customFormat="1" hidden="1" thickBot="1" x14ac:dyDescent="0.3">
      <c r="A200" s="176" t="s">
        <v>118</v>
      </c>
      <c r="B200" s="160" t="s">
        <v>139</v>
      </c>
      <c r="C200" s="160"/>
      <c r="D200" s="160"/>
      <c r="E200" s="160"/>
      <c r="F200" s="160"/>
      <c r="G200" s="160"/>
      <c r="H200" s="161"/>
      <c r="J200" s="245" t="s">
        <v>100</v>
      </c>
      <c r="K200" s="156"/>
      <c r="L200" s="156"/>
    </row>
    <row r="201" spans="1:20" s="3" customFormat="1" hidden="1" thickBot="1" x14ac:dyDescent="0.3">
      <c r="A201" s="173"/>
      <c r="B201" s="174" t="str">
        <f>CONCATENATE($N$2&amp;": "&amp;VLOOKUP($B200,$M$3:$T$24,2,0))</f>
        <v>Font: Arial</v>
      </c>
      <c r="C201" s="174" t="str">
        <f>CONCATENATE($O$2&amp;": "&amp;VLOOKUP($B200,$M$3:$T$24,3,0))</f>
        <v>T-face: Normal</v>
      </c>
      <c r="D201" s="174" t="str">
        <f>CONCATENATE($P$2&amp;": "&amp;VLOOKUP($B200,$M$3:$T$24,4,0))</f>
        <v>Font size: 11</v>
      </c>
      <c r="E201" s="174" t="str">
        <f>CONCATENATE($Q$2&amp;": "&amp;VLOOKUP($B200,$M$3:$T$24,5,0))</f>
        <v>Row height: 15</v>
      </c>
      <c r="F201" s="174" t="str">
        <f>CONCATENATE($R$2&amp;": "&amp;VLOOKUP($B200,$M$3:$T$24,6,0))</f>
        <v>Text col: Black</v>
      </c>
      <c r="G201" s="174" t="str">
        <f>CONCATENATE($S$2&amp;": "&amp;VLOOKUP($B200,$M$3:$T$24,7,0))</f>
        <v>BG col: White</v>
      </c>
      <c r="H201" s="175" t="str">
        <f>CONCATENATE($T$2&amp;": "&amp;VLOOKUP($B200,$M$3:$T$24,8,0))</f>
        <v>Just: Left</v>
      </c>
      <c r="J201" s="245" t="s">
        <v>100</v>
      </c>
      <c r="K201" s="156"/>
      <c r="L201" s="156"/>
    </row>
    <row r="202" spans="1:20" s="3" customFormat="1" ht="15" hidden="1" thickBot="1" x14ac:dyDescent="0.35">
      <c r="A202" s="176" t="s">
        <v>125</v>
      </c>
      <c r="B202" s="160" t="s">
        <v>182</v>
      </c>
      <c r="C202" s="160"/>
      <c r="D202" s="160"/>
      <c r="E202" s="160"/>
      <c r="F202" s="160"/>
      <c r="G202" s="160"/>
      <c r="H202" s="161"/>
      <c r="I202" s="192"/>
      <c r="J202" s="245" t="s">
        <v>155</v>
      </c>
      <c r="K202" s="156"/>
      <c r="L202" s="156"/>
      <c r="S202"/>
      <c r="T202"/>
    </row>
    <row r="203" spans="1:20" s="3" customFormat="1" hidden="1" thickBot="1" x14ac:dyDescent="0.3">
      <c r="A203" s="176" t="s">
        <v>126</v>
      </c>
      <c r="B203" s="160"/>
      <c r="C203" s="160"/>
      <c r="D203" s="160"/>
      <c r="E203" s="160"/>
      <c r="F203" s="160"/>
      <c r="G203" s="160"/>
      <c r="H203" s="161"/>
      <c r="J203" s="245" t="s">
        <v>100</v>
      </c>
      <c r="K203" s="156"/>
      <c r="L203" s="156"/>
      <c r="M203" s="183"/>
      <c r="N203" s="183"/>
      <c r="O203" s="183"/>
      <c r="P203" s="183"/>
      <c r="Q203" s="183"/>
      <c r="R203" s="183"/>
    </row>
    <row r="204" spans="1:20" s="3" customFormat="1" hidden="1" thickBot="1" x14ac:dyDescent="0.3">
      <c r="A204" s="178" t="s">
        <v>130</v>
      </c>
      <c r="B204" s="160" t="s">
        <v>164</v>
      </c>
      <c r="C204" s="160"/>
      <c r="D204" s="160"/>
      <c r="E204" s="160"/>
      <c r="F204" s="160"/>
      <c r="G204" s="160"/>
      <c r="H204" s="161"/>
      <c r="J204" s="245" t="s">
        <v>100</v>
      </c>
      <c r="K204" s="156"/>
      <c r="L204" s="156"/>
    </row>
    <row r="205" spans="1:20" s="3" customFormat="1" hidden="1" thickBot="1" x14ac:dyDescent="0.3">
      <c r="A205" s="178" t="s">
        <v>118</v>
      </c>
      <c r="B205" s="325" t="s">
        <v>168</v>
      </c>
      <c r="C205" s="325"/>
      <c r="D205" s="325"/>
      <c r="E205" s="325"/>
      <c r="F205" s="325"/>
      <c r="G205" s="325"/>
      <c r="H205" s="161"/>
      <c r="J205" s="245" t="s">
        <v>155</v>
      </c>
      <c r="K205" s="156"/>
      <c r="L205" s="156"/>
    </row>
    <row r="206" spans="1:20" s="3" customFormat="1" hidden="1" thickBot="1" x14ac:dyDescent="0.3">
      <c r="A206" s="178" t="s">
        <v>136</v>
      </c>
      <c r="B206" s="160" t="s">
        <v>100</v>
      </c>
      <c r="C206" s="160"/>
      <c r="D206" s="160"/>
      <c r="E206" s="160"/>
      <c r="F206" s="160"/>
      <c r="G206" s="160"/>
      <c r="H206" s="161"/>
      <c r="J206" s="245" t="s">
        <v>100</v>
      </c>
      <c r="K206" s="156"/>
      <c r="L206" s="156"/>
    </row>
    <row r="207" spans="1:20" s="3" customFormat="1" hidden="1" thickBot="1" x14ac:dyDescent="0.3">
      <c r="A207" s="178" t="s">
        <v>157</v>
      </c>
      <c r="B207" s="160" t="s">
        <v>100</v>
      </c>
      <c r="C207" s="160"/>
      <c r="D207" s="160"/>
      <c r="E207" s="160"/>
      <c r="F207" s="160"/>
      <c r="G207" s="160"/>
      <c r="H207" s="161"/>
      <c r="J207" s="245" t="s">
        <v>100</v>
      </c>
      <c r="K207" s="156"/>
      <c r="L207" s="156"/>
    </row>
    <row r="208" spans="1:20" s="3" customFormat="1" hidden="1" thickBot="1" x14ac:dyDescent="0.3">
      <c r="A208" s="178" t="s">
        <v>158</v>
      </c>
      <c r="B208" s="160" t="s">
        <v>100</v>
      </c>
      <c r="C208" s="160"/>
      <c r="D208" s="160"/>
      <c r="E208" s="160"/>
      <c r="F208" s="160"/>
      <c r="G208" s="160"/>
      <c r="H208" s="161"/>
      <c r="J208" s="245" t="s">
        <v>100</v>
      </c>
      <c r="K208" s="156"/>
      <c r="L208" s="156"/>
    </row>
    <row r="209" spans="1:20" s="3" customFormat="1" hidden="1" thickBot="1" x14ac:dyDescent="0.3">
      <c r="A209" s="178" t="s">
        <v>159</v>
      </c>
      <c r="B209" s="160" t="s">
        <v>100</v>
      </c>
      <c r="C209" s="160"/>
      <c r="D209" s="160"/>
      <c r="E209" s="160"/>
      <c r="F209" s="160"/>
      <c r="G209" s="160"/>
      <c r="H209" s="161"/>
      <c r="J209" s="245" t="s">
        <v>100</v>
      </c>
      <c r="K209" s="156"/>
      <c r="L209" s="156"/>
    </row>
    <row r="210" spans="1:20" ht="28.8" hidden="1" thickBot="1" x14ac:dyDescent="0.35">
      <c r="A210" s="182" t="s">
        <v>160</v>
      </c>
      <c r="B210" s="160" t="str">
        <f>IF(B200=$M$4,"Yes","No")</f>
        <v>No</v>
      </c>
      <c r="C210" s="160"/>
      <c r="D210" s="160"/>
      <c r="E210" s="160"/>
      <c r="F210" s="160"/>
      <c r="G210" s="160"/>
      <c r="H210" s="181"/>
      <c r="I210" s="3"/>
      <c r="J210" s="245" t="s">
        <v>100</v>
      </c>
      <c r="K210" s="156"/>
      <c r="L210" s="156"/>
      <c r="M210" s="3"/>
      <c r="N210" s="3"/>
      <c r="O210" s="3"/>
      <c r="P210" s="3"/>
      <c r="Q210" s="3"/>
      <c r="R210" s="3"/>
      <c r="S210" s="3"/>
      <c r="T210" s="3"/>
    </row>
    <row r="211" spans="1:20" s="3" customFormat="1" hidden="1" thickBot="1" x14ac:dyDescent="0.3">
      <c r="A211" s="176" t="s">
        <v>145</v>
      </c>
      <c r="B211" s="325" t="s">
        <v>314</v>
      </c>
      <c r="C211" s="325"/>
      <c r="D211" s="325"/>
      <c r="E211" s="325"/>
      <c r="F211" s="325"/>
      <c r="G211" s="325"/>
      <c r="H211" s="161"/>
      <c r="I211" s="191"/>
      <c r="J211" s="245" t="s">
        <v>155</v>
      </c>
      <c r="L211" s="156"/>
    </row>
    <row r="212" spans="1:20" s="3" customFormat="1" hidden="1" thickBot="1" x14ac:dyDescent="0.3">
      <c r="A212" s="184"/>
      <c r="B212" s="160"/>
      <c r="C212" s="160"/>
      <c r="D212" s="160"/>
      <c r="E212" s="160"/>
      <c r="F212" s="160"/>
      <c r="G212" s="160"/>
      <c r="H212" s="161"/>
      <c r="J212" s="245" t="s">
        <v>100</v>
      </c>
      <c r="K212" s="156"/>
      <c r="L212" s="156"/>
    </row>
    <row r="213" spans="1:20" s="3" customFormat="1" hidden="1" thickBot="1" x14ac:dyDescent="0.3">
      <c r="A213" s="185" t="s">
        <v>183</v>
      </c>
      <c r="B213" s="186" t="s">
        <v>200</v>
      </c>
      <c r="C213" s="165"/>
      <c r="D213" s="165"/>
      <c r="E213" s="165"/>
      <c r="F213" s="165"/>
      <c r="G213" s="165"/>
      <c r="H213" s="165"/>
      <c r="J213" s="245" t="s">
        <v>155</v>
      </c>
      <c r="K213" s="156"/>
      <c r="L213" s="156"/>
    </row>
    <row r="214" spans="1:20" s="3" customFormat="1" hidden="1" thickBot="1" x14ac:dyDescent="0.3">
      <c r="A214" s="176" t="s">
        <v>118</v>
      </c>
      <c r="B214" s="160" t="s">
        <v>139</v>
      </c>
      <c r="C214" s="160"/>
      <c r="D214" s="160"/>
      <c r="E214" s="160"/>
      <c r="F214" s="160"/>
      <c r="G214" s="160"/>
      <c r="H214" s="161"/>
      <c r="J214" s="245" t="s">
        <v>100</v>
      </c>
      <c r="K214" s="156"/>
      <c r="L214" s="156"/>
    </row>
    <row r="215" spans="1:20" s="192" customFormat="1" hidden="1" thickBot="1" x14ac:dyDescent="0.3">
      <c r="A215" s="176"/>
      <c r="B215" s="193" t="str">
        <f>CONCATENATE($N$2&amp;": "&amp;VLOOKUP($B214,$M$3:$T$24,2,0))</f>
        <v>Font: Arial</v>
      </c>
      <c r="C215" s="193" t="str">
        <f>CONCATENATE($O$2&amp;": "&amp;VLOOKUP($B214,$M$3:$T$24,3,0))</f>
        <v>T-face: Normal</v>
      </c>
      <c r="D215" s="193" t="str">
        <f>CONCATENATE($P$2&amp;": "&amp;VLOOKUP($B214,$M$3:$T$24,4,0))</f>
        <v>Font size: 11</v>
      </c>
      <c r="E215" s="193" t="str">
        <f>CONCATENATE($Q$2&amp;": "&amp;VLOOKUP($B214,$M$3:$T$24,5,0))</f>
        <v>Row height: 15</v>
      </c>
      <c r="F215" s="193" t="str">
        <f>CONCATENATE($R$2&amp;": "&amp;VLOOKUP($B214,$M$3:$T$24,6,0))</f>
        <v>Text col: Black</v>
      </c>
      <c r="G215" s="193" t="str">
        <f>CONCATENATE($S$2&amp;": "&amp;VLOOKUP($B214,$M$3:$T$24,7,0))</f>
        <v>BG col: White</v>
      </c>
      <c r="H215" s="194" t="str">
        <f>CONCATENATE($T$2&amp;": "&amp;VLOOKUP($B214,$M$3:$T$24,8,0))</f>
        <v>Just: Left</v>
      </c>
      <c r="I215" s="3"/>
      <c r="J215" s="245" t="s">
        <v>100</v>
      </c>
      <c r="K215" s="156"/>
      <c r="L215" s="156"/>
      <c r="M215" s="3"/>
      <c r="N215" s="3"/>
      <c r="O215" s="3"/>
      <c r="P215" s="3"/>
      <c r="Q215" s="3"/>
      <c r="R215" s="3"/>
      <c r="S215" s="3"/>
      <c r="T215" s="3"/>
    </row>
    <row r="216" spans="1:20" s="3" customFormat="1" ht="15" hidden="1" thickBot="1" x14ac:dyDescent="0.35">
      <c r="A216" s="176" t="s">
        <v>125</v>
      </c>
      <c r="B216" s="160" t="s">
        <v>182</v>
      </c>
      <c r="C216" s="160"/>
      <c r="D216" s="160"/>
      <c r="E216" s="160"/>
      <c r="F216" s="160"/>
      <c r="G216" s="160"/>
      <c r="H216" s="161"/>
      <c r="J216" s="245" t="s">
        <v>155</v>
      </c>
      <c r="K216" s="156"/>
      <c r="L216" s="156"/>
      <c r="S216"/>
      <c r="T216"/>
    </row>
    <row r="217" spans="1:20" s="3" customFormat="1" hidden="1" thickBot="1" x14ac:dyDescent="0.3">
      <c r="A217" s="176" t="s">
        <v>126</v>
      </c>
      <c r="B217" s="160"/>
      <c r="C217" s="160"/>
      <c r="D217" s="160"/>
      <c r="E217" s="160"/>
      <c r="F217" s="160"/>
      <c r="G217" s="160"/>
      <c r="H217" s="161"/>
      <c r="J217" s="245" t="s">
        <v>100</v>
      </c>
      <c r="K217" s="156"/>
      <c r="L217" s="156"/>
      <c r="M217" s="183"/>
      <c r="N217" s="183"/>
      <c r="O217" s="183"/>
      <c r="P217" s="183"/>
      <c r="Q217" s="183"/>
      <c r="R217" s="183"/>
    </row>
    <row r="218" spans="1:20" s="3" customFormat="1" hidden="1" thickBot="1" x14ac:dyDescent="0.3">
      <c r="A218" s="178" t="s">
        <v>130</v>
      </c>
      <c r="B218" s="160" t="s">
        <v>164</v>
      </c>
      <c r="C218" s="160"/>
      <c r="D218" s="160"/>
      <c r="E218" s="160"/>
      <c r="F218" s="160"/>
      <c r="G218" s="160"/>
      <c r="H218" s="161"/>
      <c r="J218" s="245" t="s">
        <v>100</v>
      </c>
      <c r="K218" s="156"/>
      <c r="L218" s="156"/>
    </row>
    <row r="219" spans="1:20" s="3" customFormat="1" hidden="1" thickBot="1" x14ac:dyDescent="0.3">
      <c r="A219" s="178" t="s">
        <v>118</v>
      </c>
      <c r="B219" s="325" t="s">
        <v>168</v>
      </c>
      <c r="C219" s="325"/>
      <c r="D219" s="325"/>
      <c r="E219" s="325"/>
      <c r="F219" s="325"/>
      <c r="G219" s="325"/>
      <c r="H219" s="161"/>
      <c r="J219" s="245" t="s">
        <v>155</v>
      </c>
      <c r="K219" s="156"/>
      <c r="L219" s="156"/>
    </row>
    <row r="220" spans="1:20" s="3" customFormat="1" hidden="1" thickBot="1" x14ac:dyDescent="0.3">
      <c r="A220" s="178" t="s">
        <v>136</v>
      </c>
      <c r="B220" s="160" t="s">
        <v>100</v>
      </c>
      <c r="C220" s="160"/>
      <c r="D220" s="160"/>
      <c r="E220" s="160"/>
      <c r="F220" s="160"/>
      <c r="G220" s="160"/>
      <c r="H220" s="161"/>
      <c r="J220" s="245" t="s">
        <v>100</v>
      </c>
      <c r="K220" s="156"/>
      <c r="L220" s="156"/>
    </row>
    <row r="221" spans="1:20" s="3" customFormat="1" hidden="1" thickBot="1" x14ac:dyDescent="0.3">
      <c r="A221" s="178" t="s">
        <v>157</v>
      </c>
      <c r="B221" s="160" t="s">
        <v>100</v>
      </c>
      <c r="C221" s="160"/>
      <c r="D221" s="160"/>
      <c r="E221" s="160"/>
      <c r="F221" s="160"/>
      <c r="G221" s="160"/>
      <c r="H221" s="161"/>
      <c r="J221" s="245" t="s">
        <v>100</v>
      </c>
      <c r="K221" s="156"/>
      <c r="L221" s="156"/>
      <c r="S221" s="192"/>
      <c r="T221" s="192"/>
    </row>
    <row r="222" spans="1:20" s="3" customFormat="1" hidden="1" thickBot="1" x14ac:dyDescent="0.3">
      <c r="A222" s="178" t="s">
        <v>158</v>
      </c>
      <c r="B222" s="160" t="s">
        <v>100</v>
      </c>
      <c r="C222" s="160"/>
      <c r="D222" s="160"/>
      <c r="E222" s="160"/>
      <c r="F222" s="160"/>
      <c r="G222" s="160"/>
      <c r="H222" s="161"/>
      <c r="J222" s="245" t="s">
        <v>100</v>
      </c>
      <c r="K222" s="156"/>
      <c r="L222" s="156"/>
      <c r="M222" s="192"/>
      <c r="N222" s="192"/>
      <c r="O222" s="192"/>
      <c r="P222" s="192"/>
      <c r="Q222" s="192"/>
      <c r="R222" s="192"/>
    </row>
    <row r="223" spans="1:20" s="3" customFormat="1" hidden="1" thickBot="1" x14ac:dyDescent="0.3">
      <c r="A223" s="178" t="s">
        <v>159</v>
      </c>
      <c r="B223" s="160" t="s">
        <v>100</v>
      </c>
      <c r="C223" s="160"/>
      <c r="D223" s="160"/>
      <c r="E223" s="160"/>
      <c r="F223" s="160"/>
      <c r="G223" s="160"/>
      <c r="H223" s="161"/>
      <c r="J223" s="245" t="s">
        <v>100</v>
      </c>
      <c r="K223" s="156"/>
      <c r="L223" s="156"/>
    </row>
    <row r="224" spans="1:20" ht="28.8" hidden="1" thickBot="1" x14ac:dyDescent="0.35">
      <c r="A224" s="182" t="s">
        <v>160</v>
      </c>
      <c r="B224" s="160" t="str">
        <f>IF(B214=$M$4,"Yes","No")</f>
        <v>No</v>
      </c>
      <c r="C224" s="160"/>
      <c r="D224" s="160"/>
      <c r="E224" s="160"/>
      <c r="F224" s="160"/>
      <c r="G224" s="160"/>
      <c r="H224" s="181"/>
      <c r="I224" s="3"/>
      <c r="J224" s="245" t="s">
        <v>100</v>
      </c>
      <c r="K224" s="156"/>
      <c r="L224" s="156"/>
      <c r="M224" s="3"/>
      <c r="N224" s="3"/>
      <c r="O224" s="3"/>
      <c r="P224" s="3"/>
      <c r="Q224" s="3"/>
      <c r="R224" s="3"/>
      <c r="S224" s="3"/>
      <c r="T224" s="3"/>
    </row>
    <row r="225" spans="1:20" s="3" customFormat="1" hidden="1" thickBot="1" x14ac:dyDescent="0.3">
      <c r="A225" s="176" t="s">
        <v>145</v>
      </c>
      <c r="B225" s="325" t="s">
        <v>169</v>
      </c>
      <c r="C225" s="325"/>
      <c r="D225" s="325"/>
      <c r="E225" s="325"/>
      <c r="F225" s="325"/>
      <c r="G225" s="325"/>
      <c r="H225" s="161"/>
      <c r="I225" s="191"/>
      <c r="J225" s="245" t="s">
        <v>100</v>
      </c>
      <c r="K225" s="156"/>
      <c r="L225" s="156"/>
    </row>
    <row r="226" spans="1:20" s="3" customFormat="1" hidden="1" thickBot="1" x14ac:dyDescent="0.3">
      <c r="A226" s="184"/>
      <c r="B226" s="160"/>
      <c r="C226" s="160"/>
      <c r="D226" s="160"/>
      <c r="E226" s="160"/>
      <c r="F226" s="160"/>
      <c r="G226" s="160"/>
      <c r="H226" s="161"/>
      <c r="J226" s="245" t="s">
        <v>100</v>
      </c>
      <c r="K226" s="156"/>
      <c r="L226" s="156"/>
    </row>
    <row r="227" spans="1:20" s="3" customFormat="1" hidden="1" thickBot="1" x14ac:dyDescent="0.3">
      <c r="A227" s="185" t="s">
        <v>184</v>
      </c>
      <c r="B227" s="186" t="s">
        <v>200</v>
      </c>
      <c r="C227" s="165"/>
      <c r="D227" s="165"/>
      <c r="E227" s="165"/>
      <c r="F227" s="165"/>
      <c r="G227" s="165"/>
      <c r="H227" s="165"/>
      <c r="J227" s="245" t="s">
        <v>155</v>
      </c>
      <c r="K227" s="156"/>
      <c r="L227" s="156"/>
    </row>
    <row r="228" spans="1:20" s="3" customFormat="1" hidden="1" thickBot="1" x14ac:dyDescent="0.3">
      <c r="A228" s="176" t="s">
        <v>118</v>
      </c>
      <c r="B228" s="160" t="s">
        <v>139</v>
      </c>
      <c r="C228" s="160"/>
      <c r="D228" s="160"/>
      <c r="E228" s="160"/>
      <c r="F228" s="160"/>
      <c r="G228" s="160"/>
      <c r="H228" s="161"/>
      <c r="J228" s="245" t="s">
        <v>100</v>
      </c>
      <c r="K228" s="156"/>
      <c r="L228" s="156"/>
    </row>
    <row r="229" spans="1:20" s="192" customFormat="1" hidden="1" thickBot="1" x14ac:dyDescent="0.3">
      <c r="A229" s="173"/>
      <c r="B229" s="174" t="str">
        <f>CONCATENATE($N$2&amp;": "&amp;VLOOKUP($B228,$M$3:$T$24,2,0))</f>
        <v>Font: Arial</v>
      </c>
      <c r="C229" s="174" t="str">
        <f>CONCATENATE($O$2&amp;": "&amp;VLOOKUP($B228,$M$3:$T$24,3,0))</f>
        <v>T-face: Normal</v>
      </c>
      <c r="D229" s="174" t="str">
        <f>CONCATENATE($P$2&amp;": "&amp;VLOOKUP($B228,$M$3:$T$24,4,0))</f>
        <v>Font size: 11</v>
      </c>
      <c r="E229" s="174" t="str">
        <f>CONCATENATE($Q$2&amp;": "&amp;VLOOKUP($B228,$M$3:$T$24,5,0))</f>
        <v>Row height: 15</v>
      </c>
      <c r="F229" s="174" t="str">
        <f>CONCATENATE($R$2&amp;": "&amp;VLOOKUP($B228,$M$3:$T$24,6,0))</f>
        <v>Text col: Black</v>
      </c>
      <c r="G229" s="174" t="str">
        <f>CONCATENATE($S$2&amp;": "&amp;VLOOKUP($B228,$M$3:$T$24,7,0))</f>
        <v>BG col: White</v>
      </c>
      <c r="H229" s="175" t="str">
        <f>CONCATENATE($T$2&amp;": "&amp;VLOOKUP($B228,$M$3:$T$24,8,0))</f>
        <v>Just: Left</v>
      </c>
      <c r="I229" s="3"/>
      <c r="J229" s="245" t="s">
        <v>100</v>
      </c>
      <c r="K229" s="156"/>
      <c r="L229" s="156"/>
      <c r="M229" s="3"/>
      <c r="N229" s="3"/>
      <c r="O229" s="3"/>
      <c r="P229" s="3"/>
      <c r="Q229" s="3"/>
      <c r="R229" s="3"/>
      <c r="S229" s="3"/>
      <c r="T229" s="3"/>
    </row>
    <row r="230" spans="1:20" s="3" customFormat="1" ht="15" hidden="1" customHeight="1" x14ac:dyDescent="0.3">
      <c r="A230" s="176" t="s">
        <v>125</v>
      </c>
      <c r="B230" s="160" t="s">
        <v>182</v>
      </c>
      <c r="C230" s="160"/>
      <c r="D230" s="160"/>
      <c r="E230" s="160"/>
      <c r="F230" s="160"/>
      <c r="G230" s="160"/>
      <c r="H230" s="161"/>
      <c r="I230" s="192"/>
      <c r="J230" s="245" t="s">
        <v>155</v>
      </c>
      <c r="K230" s="156"/>
      <c r="L230" s="156"/>
      <c r="S230"/>
      <c r="T230"/>
    </row>
    <row r="231" spans="1:20" s="3" customFormat="1" hidden="1" thickBot="1" x14ac:dyDescent="0.3">
      <c r="A231" s="176" t="s">
        <v>126</v>
      </c>
      <c r="B231" s="160"/>
      <c r="C231" s="160"/>
      <c r="D231" s="160"/>
      <c r="E231" s="160"/>
      <c r="F231" s="160"/>
      <c r="G231" s="160"/>
      <c r="H231" s="161"/>
      <c r="J231" s="245" t="s">
        <v>100</v>
      </c>
      <c r="K231" s="156"/>
      <c r="L231" s="156"/>
      <c r="M231" s="183"/>
      <c r="N231" s="183"/>
      <c r="O231" s="183"/>
      <c r="P231" s="183"/>
      <c r="Q231" s="183"/>
      <c r="R231" s="183"/>
    </row>
    <row r="232" spans="1:20" s="3" customFormat="1" hidden="1" thickBot="1" x14ac:dyDescent="0.3">
      <c r="A232" s="178" t="s">
        <v>130</v>
      </c>
      <c r="B232" s="160" t="s">
        <v>164</v>
      </c>
      <c r="C232" s="160"/>
      <c r="D232" s="160"/>
      <c r="E232" s="160"/>
      <c r="F232" s="160"/>
      <c r="G232" s="160"/>
      <c r="H232" s="161"/>
      <c r="J232" s="245" t="s">
        <v>100</v>
      </c>
      <c r="K232" s="156"/>
      <c r="L232" s="156"/>
    </row>
    <row r="233" spans="1:20" s="3" customFormat="1" hidden="1" thickBot="1" x14ac:dyDescent="0.3">
      <c r="A233" s="178" t="s">
        <v>118</v>
      </c>
      <c r="B233" s="325" t="s">
        <v>168</v>
      </c>
      <c r="C233" s="325"/>
      <c r="D233" s="325"/>
      <c r="E233" s="325"/>
      <c r="F233" s="325"/>
      <c r="G233" s="325"/>
      <c r="H233" s="161"/>
      <c r="J233" s="245" t="s">
        <v>100</v>
      </c>
      <c r="K233" s="156"/>
      <c r="L233" s="156"/>
    </row>
    <row r="234" spans="1:20" s="3" customFormat="1" hidden="1" thickBot="1" x14ac:dyDescent="0.3">
      <c r="A234" s="178" t="s">
        <v>136</v>
      </c>
      <c r="B234" s="160" t="s">
        <v>100</v>
      </c>
      <c r="C234" s="160"/>
      <c r="D234" s="160"/>
      <c r="E234" s="160"/>
      <c r="F234" s="160"/>
      <c r="G234" s="160"/>
      <c r="H234" s="161"/>
      <c r="J234" s="245" t="s">
        <v>100</v>
      </c>
      <c r="K234" s="156"/>
      <c r="L234" s="156"/>
    </row>
    <row r="235" spans="1:20" s="3" customFormat="1" hidden="1" thickBot="1" x14ac:dyDescent="0.3">
      <c r="A235" s="178" t="s">
        <v>157</v>
      </c>
      <c r="B235" s="160" t="s">
        <v>100</v>
      </c>
      <c r="C235" s="160"/>
      <c r="D235" s="160"/>
      <c r="E235" s="160"/>
      <c r="F235" s="160"/>
      <c r="G235" s="160"/>
      <c r="H235" s="161"/>
      <c r="J235" s="245" t="s">
        <v>100</v>
      </c>
      <c r="K235" s="156"/>
      <c r="L235" s="156"/>
      <c r="S235" s="192"/>
      <c r="T235" s="192"/>
    </row>
    <row r="236" spans="1:20" s="3" customFormat="1" hidden="1" thickBot="1" x14ac:dyDescent="0.3">
      <c r="A236" s="178" t="s">
        <v>158</v>
      </c>
      <c r="B236" s="160" t="s">
        <v>100</v>
      </c>
      <c r="C236" s="160"/>
      <c r="D236" s="160"/>
      <c r="E236" s="160"/>
      <c r="F236" s="160"/>
      <c r="G236" s="160"/>
      <c r="H236" s="161"/>
      <c r="J236" s="245" t="s">
        <v>100</v>
      </c>
      <c r="K236" s="156"/>
      <c r="L236" s="156"/>
      <c r="M236" s="192"/>
      <c r="N236" s="192"/>
      <c r="O236" s="192"/>
      <c r="P236" s="192"/>
      <c r="Q236" s="192"/>
      <c r="R236" s="192"/>
    </row>
    <row r="237" spans="1:20" s="3" customFormat="1" hidden="1" thickBot="1" x14ac:dyDescent="0.3">
      <c r="A237" s="178" t="s">
        <v>159</v>
      </c>
      <c r="B237" s="160" t="s">
        <v>100</v>
      </c>
      <c r="C237" s="160"/>
      <c r="D237" s="160"/>
      <c r="E237" s="160"/>
      <c r="F237" s="160"/>
      <c r="G237" s="160"/>
      <c r="H237" s="161"/>
      <c r="J237" s="245" t="s">
        <v>100</v>
      </c>
      <c r="K237" s="156"/>
      <c r="L237" s="156"/>
    </row>
    <row r="238" spans="1:20" ht="28.8" hidden="1" thickBot="1" x14ac:dyDescent="0.35">
      <c r="A238" s="182" t="s">
        <v>160</v>
      </c>
      <c r="B238" s="160" t="str">
        <f>IF(B228=$M$4,"Yes","No")</f>
        <v>No</v>
      </c>
      <c r="C238" s="160"/>
      <c r="D238" s="160"/>
      <c r="E238" s="160"/>
      <c r="F238" s="160"/>
      <c r="G238" s="160"/>
      <c r="H238" s="181"/>
      <c r="I238" s="3"/>
      <c r="J238" s="245" t="s">
        <v>100</v>
      </c>
      <c r="K238" s="156"/>
      <c r="L238" s="156"/>
      <c r="M238" s="3"/>
      <c r="N238" s="3"/>
      <c r="O238" s="3"/>
      <c r="P238" s="3"/>
      <c r="Q238" s="3"/>
      <c r="R238" s="3"/>
      <c r="S238" s="3"/>
      <c r="T238" s="3"/>
    </row>
    <row r="239" spans="1:20" s="3" customFormat="1" hidden="1" thickBot="1" x14ac:dyDescent="0.3">
      <c r="A239" s="176" t="s">
        <v>145</v>
      </c>
      <c r="B239" s="325" t="s">
        <v>169</v>
      </c>
      <c r="C239" s="325"/>
      <c r="D239" s="325"/>
      <c r="E239" s="325"/>
      <c r="F239" s="325"/>
      <c r="G239" s="325"/>
      <c r="H239" s="161"/>
      <c r="I239" s="191"/>
      <c r="J239" s="245" t="s">
        <v>100</v>
      </c>
      <c r="K239" s="156"/>
      <c r="L239" s="156"/>
    </row>
    <row r="240" spans="1:20" s="3" customFormat="1" hidden="1" thickBot="1" x14ac:dyDescent="0.3">
      <c r="A240" s="184"/>
      <c r="B240" s="160"/>
      <c r="C240" s="160"/>
      <c r="D240" s="160"/>
      <c r="E240" s="160"/>
      <c r="F240" s="160"/>
      <c r="G240" s="160"/>
      <c r="H240" s="161"/>
      <c r="J240" s="245" t="s">
        <v>100</v>
      </c>
      <c r="K240" s="156"/>
      <c r="L240" s="156"/>
    </row>
    <row r="241" spans="1:20" s="3" customFormat="1" hidden="1" thickBot="1" x14ac:dyDescent="0.3">
      <c r="A241" s="185" t="s">
        <v>185</v>
      </c>
      <c r="B241" s="186" t="s">
        <v>199</v>
      </c>
      <c r="C241" s="165"/>
      <c r="D241" s="165"/>
      <c r="E241" s="165"/>
      <c r="F241" s="165"/>
      <c r="G241" s="165"/>
      <c r="H241" s="165"/>
      <c r="J241" s="245" t="s">
        <v>155</v>
      </c>
      <c r="K241" s="156"/>
      <c r="L241" s="156"/>
    </row>
    <row r="242" spans="1:20" s="3" customFormat="1" hidden="1" thickBot="1" x14ac:dyDescent="0.3">
      <c r="A242" s="176" t="s">
        <v>118</v>
      </c>
      <c r="B242" s="160" t="s">
        <v>132</v>
      </c>
      <c r="C242" s="160"/>
      <c r="D242" s="160"/>
      <c r="E242" s="160"/>
      <c r="F242" s="160"/>
      <c r="G242" s="160"/>
      <c r="H242" s="161"/>
      <c r="J242" s="245" t="s">
        <v>100</v>
      </c>
      <c r="K242" s="156"/>
      <c r="L242" s="156"/>
    </row>
    <row r="243" spans="1:20" s="192" customFormat="1" ht="28.2" hidden="1" thickBot="1" x14ac:dyDescent="0.3">
      <c r="A243" s="173"/>
      <c r="B243" s="174" t="str">
        <f>CONCATENATE($N$2&amp;": "&amp;VLOOKUP($B242,$M$3:$T$24,2,0))</f>
        <v>Font: Arial</v>
      </c>
      <c r="C243" s="174" t="str">
        <f>CONCATENATE($O$2&amp;": "&amp;VLOOKUP($B242,$M$3:$T$24,3,0))</f>
        <v>T-face: Normal</v>
      </c>
      <c r="D243" s="174" t="str">
        <f>CONCATENATE($P$2&amp;": "&amp;VLOOKUP($B242,$M$3:$T$24,4,0))</f>
        <v>Font size: 11</v>
      </c>
      <c r="E243" s="174" t="str">
        <f>CONCATENATE($Q$2&amp;": "&amp;VLOOKUP($B242,$M$3:$T$24,5,0))</f>
        <v>Row height: 24.75</v>
      </c>
      <c r="F243" s="174" t="str">
        <f>CONCATENATE($R$2&amp;": "&amp;VLOOKUP($B242,$M$3:$T$24,6,0))</f>
        <v>Text col: Black</v>
      </c>
      <c r="G243" s="174" t="str">
        <f>CONCATENATE($S$2&amp;": "&amp;VLOOKUP($B242,$M$3:$T$24,7,0))</f>
        <v>BG col: White</v>
      </c>
      <c r="H243" s="175" t="str">
        <f>CONCATENATE($T$2&amp;": "&amp;VLOOKUP($B242,$M$3:$T$24,8,0))</f>
        <v>Just: Left</v>
      </c>
      <c r="I243" s="3"/>
      <c r="J243" s="245" t="s">
        <v>100</v>
      </c>
      <c r="K243" s="156"/>
      <c r="L243" s="156"/>
      <c r="M243" s="3"/>
      <c r="N243" s="3"/>
      <c r="O243" s="3"/>
      <c r="P243" s="3"/>
      <c r="Q243" s="3"/>
      <c r="R243" s="3"/>
      <c r="S243" s="3"/>
      <c r="T243" s="3"/>
    </row>
    <row r="244" spans="1:20" s="3" customFormat="1" ht="15" hidden="1" customHeight="1" x14ac:dyDescent="0.3">
      <c r="A244" s="176" t="s">
        <v>125</v>
      </c>
      <c r="B244" s="160" t="s">
        <v>182</v>
      </c>
      <c r="C244" s="160"/>
      <c r="D244" s="160"/>
      <c r="E244" s="160"/>
      <c r="F244" s="160"/>
      <c r="G244" s="160"/>
      <c r="H244" s="161"/>
      <c r="I244" s="192"/>
      <c r="J244" s="245" t="s">
        <v>155</v>
      </c>
      <c r="K244" s="156"/>
      <c r="L244" s="156"/>
      <c r="S244"/>
      <c r="T244"/>
    </row>
    <row r="245" spans="1:20" s="3" customFormat="1" hidden="1" thickBot="1" x14ac:dyDescent="0.3">
      <c r="A245" s="176" t="s">
        <v>126</v>
      </c>
      <c r="B245" s="160"/>
      <c r="C245" s="160"/>
      <c r="D245" s="160"/>
      <c r="E245" s="160"/>
      <c r="F245" s="160"/>
      <c r="G245" s="160"/>
      <c r="H245" s="161"/>
      <c r="J245" s="245" t="s">
        <v>100</v>
      </c>
      <c r="K245" s="156"/>
      <c r="L245" s="156"/>
      <c r="M245" s="183"/>
      <c r="N245" s="183"/>
      <c r="O245" s="183"/>
      <c r="P245" s="183"/>
      <c r="Q245" s="183"/>
      <c r="R245" s="183"/>
    </row>
    <row r="246" spans="1:20" s="3" customFormat="1" hidden="1" thickBot="1" x14ac:dyDescent="0.3">
      <c r="A246" s="178" t="s">
        <v>130</v>
      </c>
      <c r="B246" s="160" t="s">
        <v>164</v>
      </c>
      <c r="C246" s="160"/>
      <c r="D246" s="160"/>
      <c r="E246" s="160"/>
      <c r="F246" s="160"/>
      <c r="G246" s="160"/>
      <c r="H246" s="161"/>
      <c r="J246" s="245" t="s">
        <v>100</v>
      </c>
      <c r="K246" s="156"/>
      <c r="L246" s="156"/>
    </row>
    <row r="247" spans="1:20" s="3" customFormat="1" hidden="1" thickBot="1" x14ac:dyDescent="0.3">
      <c r="A247" s="178" t="s">
        <v>118</v>
      </c>
      <c r="B247" s="325" t="s">
        <v>168</v>
      </c>
      <c r="C247" s="325"/>
      <c r="D247" s="325"/>
      <c r="E247" s="325"/>
      <c r="F247" s="325"/>
      <c r="G247" s="325"/>
      <c r="H247" s="161"/>
      <c r="J247" s="245" t="s">
        <v>100</v>
      </c>
      <c r="K247" s="156"/>
      <c r="L247" s="156"/>
    </row>
    <row r="248" spans="1:20" s="3" customFormat="1" hidden="1" thickBot="1" x14ac:dyDescent="0.3">
      <c r="A248" s="178" t="s">
        <v>136</v>
      </c>
      <c r="B248" s="160" t="s">
        <v>100</v>
      </c>
      <c r="C248" s="160"/>
      <c r="D248" s="160"/>
      <c r="E248" s="160"/>
      <c r="F248" s="160"/>
      <c r="G248" s="160"/>
      <c r="H248" s="161"/>
      <c r="J248" s="245" t="s">
        <v>100</v>
      </c>
      <c r="K248" s="156"/>
      <c r="L248" s="156"/>
    </row>
    <row r="249" spans="1:20" s="3" customFormat="1" hidden="1" thickBot="1" x14ac:dyDescent="0.3">
      <c r="A249" s="178" t="s">
        <v>157</v>
      </c>
      <c r="B249" s="160" t="s">
        <v>100</v>
      </c>
      <c r="C249" s="160"/>
      <c r="D249" s="160"/>
      <c r="E249" s="160"/>
      <c r="F249" s="160"/>
      <c r="G249" s="160"/>
      <c r="H249" s="161"/>
      <c r="J249" s="245" t="s">
        <v>100</v>
      </c>
      <c r="K249" s="156"/>
      <c r="L249" s="156"/>
      <c r="S249" s="192"/>
      <c r="T249" s="192"/>
    </row>
    <row r="250" spans="1:20" s="3" customFormat="1" hidden="1" thickBot="1" x14ac:dyDescent="0.3">
      <c r="A250" s="178" t="s">
        <v>158</v>
      </c>
      <c r="B250" s="160" t="s">
        <v>100</v>
      </c>
      <c r="C250" s="160"/>
      <c r="D250" s="160"/>
      <c r="E250" s="160"/>
      <c r="F250" s="160"/>
      <c r="G250" s="160"/>
      <c r="H250" s="161"/>
      <c r="J250" s="245" t="s">
        <v>100</v>
      </c>
      <c r="K250" s="156"/>
      <c r="L250" s="156"/>
      <c r="M250" s="192"/>
      <c r="N250" s="192"/>
      <c r="O250" s="192"/>
      <c r="P250" s="192"/>
      <c r="Q250" s="192"/>
      <c r="R250" s="192"/>
    </row>
    <row r="251" spans="1:20" s="3" customFormat="1" hidden="1" thickBot="1" x14ac:dyDescent="0.3">
      <c r="A251" s="178" t="s">
        <v>159</v>
      </c>
      <c r="B251" s="160" t="s">
        <v>100</v>
      </c>
      <c r="C251" s="160"/>
      <c r="D251" s="160"/>
      <c r="E251" s="160"/>
      <c r="F251" s="160"/>
      <c r="G251" s="160"/>
      <c r="H251" s="161"/>
      <c r="J251" s="245" t="s">
        <v>100</v>
      </c>
      <c r="K251" s="156"/>
      <c r="L251" s="156"/>
    </row>
    <row r="252" spans="1:20" ht="28.8" hidden="1" thickBot="1" x14ac:dyDescent="0.35">
      <c r="A252" s="182" t="s">
        <v>160</v>
      </c>
      <c r="B252" s="160" t="str">
        <f>IF(B242=$M$4,"Yes","No")</f>
        <v>No</v>
      </c>
      <c r="C252" s="160"/>
      <c r="D252" s="160"/>
      <c r="E252" s="160"/>
      <c r="F252" s="160"/>
      <c r="G252" s="160"/>
      <c r="H252" s="181"/>
      <c r="I252" s="3"/>
      <c r="J252" s="245" t="s">
        <v>100</v>
      </c>
      <c r="K252" s="156"/>
      <c r="L252" s="156"/>
      <c r="M252" s="3"/>
      <c r="N252" s="3"/>
      <c r="O252" s="3"/>
      <c r="P252" s="3"/>
      <c r="Q252" s="3"/>
      <c r="R252" s="3"/>
      <c r="S252" s="3"/>
      <c r="T252" s="3"/>
    </row>
    <row r="253" spans="1:20" s="3" customFormat="1" hidden="1" thickBot="1" x14ac:dyDescent="0.3">
      <c r="A253" s="176" t="s">
        <v>145</v>
      </c>
      <c r="B253" s="325" t="s">
        <v>169</v>
      </c>
      <c r="C253" s="325"/>
      <c r="D253" s="325"/>
      <c r="E253" s="325"/>
      <c r="F253" s="325"/>
      <c r="G253" s="325"/>
      <c r="H253" s="161"/>
      <c r="I253" s="191"/>
      <c r="J253" s="245" t="s">
        <v>100</v>
      </c>
      <c r="K253" s="156"/>
      <c r="L253" s="156"/>
    </row>
    <row r="254" spans="1:20" s="3" customFormat="1" hidden="1" thickBot="1" x14ac:dyDescent="0.3">
      <c r="A254" s="184"/>
      <c r="B254" s="160"/>
      <c r="C254" s="160"/>
      <c r="D254" s="160"/>
      <c r="E254" s="160"/>
      <c r="F254" s="160"/>
      <c r="G254" s="160"/>
      <c r="H254" s="161"/>
      <c r="J254" s="245" t="s">
        <v>100</v>
      </c>
      <c r="K254" s="156"/>
      <c r="L254" s="156"/>
    </row>
    <row r="255" spans="1:20" s="3" customFormat="1" hidden="1" thickBot="1" x14ac:dyDescent="0.3">
      <c r="A255" s="185" t="s">
        <v>186</v>
      </c>
      <c r="B255" s="186" t="s">
        <v>199</v>
      </c>
      <c r="C255" s="165"/>
      <c r="D255" s="165"/>
      <c r="E255" s="165"/>
      <c r="F255" s="165"/>
      <c r="G255" s="165"/>
      <c r="H255" s="165"/>
      <c r="J255" s="245" t="s">
        <v>155</v>
      </c>
      <c r="K255" s="156"/>
      <c r="L255" s="156"/>
    </row>
    <row r="256" spans="1:20" s="3" customFormat="1" hidden="1" thickBot="1" x14ac:dyDescent="0.3">
      <c r="A256" s="176" t="s">
        <v>118</v>
      </c>
      <c r="B256" s="160" t="s">
        <v>134</v>
      </c>
      <c r="C256" s="160"/>
      <c r="D256" s="160"/>
      <c r="E256" s="160"/>
      <c r="F256" s="160"/>
      <c r="G256" s="160"/>
      <c r="H256" s="161"/>
      <c r="J256" s="245" t="s">
        <v>100</v>
      </c>
      <c r="K256" s="156"/>
      <c r="L256" s="156"/>
    </row>
    <row r="257" spans="1:20" s="192" customFormat="1" hidden="1" thickBot="1" x14ac:dyDescent="0.3">
      <c r="A257" s="173"/>
      <c r="B257" s="174" t="str">
        <f>CONCATENATE($N$2&amp;": "&amp;VLOOKUP($B256,$M$3:$T$24,2,0))</f>
        <v>Font: Arial</v>
      </c>
      <c r="C257" s="174" t="str">
        <f>CONCATENATE($O$2&amp;": "&amp;VLOOKUP($B256,$M$3:$T$24,3,0))</f>
        <v>T-face: Bold</v>
      </c>
      <c r="D257" s="174" t="str">
        <f>CONCATENATE($P$2&amp;": "&amp;VLOOKUP($B256,$M$3:$T$24,4,0))</f>
        <v>Font size: 11</v>
      </c>
      <c r="E257" s="174" t="str">
        <f>CONCATENATE($Q$2&amp;": "&amp;VLOOKUP($B256,$M$3:$T$24,5,0))</f>
        <v>Row height: 37.5</v>
      </c>
      <c r="F257" s="174" t="str">
        <f>CONCATENATE($R$2&amp;": "&amp;VLOOKUP($B256,$M$3:$T$24,6,0))</f>
        <v>Text col: Black</v>
      </c>
      <c r="G257" s="174" t="str">
        <f>CONCATENATE($S$2&amp;": "&amp;VLOOKUP($B256,$M$3:$T$24,7,0))</f>
        <v>BG col: White</v>
      </c>
      <c r="H257" s="175" t="str">
        <f>CONCATENATE($T$2&amp;": "&amp;VLOOKUP($B256,$M$3:$T$24,8,0))</f>
        <v>Just: Left</v>
      </c>
      <c r="I257" s="3"/>
      <c r="J257" s="245" t="s">
        <v>100</v>
      </c>
      <c r="K257" s="156"/>
      <c r="L257" s="156"/>
      <c r="M257" s="3"/>
      <c r="N257" s="3"/>
      <c r="O257" s="3"/>
      <c r="P257" s="3"/>
      <c r="Q257" s="3"/>
      <c r="R257" s="3"/>
      <c r="S257" s="3"/>
      <c r="T257" s="3"/>
    </row>
    <row r="258" spans="1:20" s="3" customFormat="1" ht="15" hidden="1" customHeight="1" x14ac:dyDescent="0.3">
      <c r="A258" s="176" t="s">
        <v>125</v>
      </c>
      <c r="B258" s="160" t="s">
        <v>182</v>
      </c>
      <c r="C258" s="160"/>
      <c r="D258" s="160"/>
      <c r="E258" s="160"/>
      <c r="F258" s="160"/>
      <c r="G258" s="160"/>
      <c r="H258" s="161"/>
      <c r="I258" s="192"/>
      <c r="J258" s="245" t="s">
        <v>155</v>
      </c>
      <c r="K258" s="156"/>
      <c r="L258" s="156"/>
      <c r="S258"/>
      <c r="T258"/>
    </row>
    <row r="259" spans="1:20" s="3" customFormat="1" hidden="1" thickBot="1" x14ac:dyDescent="0.3">
      <c r="A259" s="176" t="s">
        <v>126</v>
      </c>
      <c r="B259" s="160"/>
      <c r="C259" s="160"/>
      <c r="D259" s="160"/>
      <c r="E259" s="160"/>
      <c r="F259" s="160"/>
      <c r="G259" s="160"/>
      <c r="H259" s="161"/>
      <c r="J259" s="245" t="s">
        <v>100</v>
      </c>
      <c r="K259" s="156"/>
      <c r="L259" s="156"/>
      <c r="M259" s="183"/>
      <c r="N259" s="183"/>
      <c r="O259" s="183"/>
      <c r="P259" s="183"/>
      <c r="Q259" s="183"/>
      <c r="R259" s="183"/>
    </row>
    <row r="260" spans="1:20" s="3" customFormat="1" hidden="1" thickBot="1" x14ac:dyDescent="0.3">
      <c r="A260" s="178" t="s">
        <v>130</v>
      </c>
      <c r="B260" s="160" t="s">
        <v>164</v>
      </c>
      <c r="C260" s="160"/>
      <c r="D260" s="160"/>
      <c r="E260" s="160"/>
      <c r="F260" s="160"/>
      <c r="G260" s="160"/>
      <c r="H260" s="161"/>
      <c r="J260" s="245" t="s">
        <v>100</v>
      </c>
      <c r="K260" s="156"/>
      <c r="L260" s="156"/>
    </row>
    <row r="261" spans="1:20" s="3" customFormat="1" hidden="1" thickBot="1" x14ac:dyDescent="0.3">
      <c r="A261" s="178" t="s">
        <v>118</v>
      </c>
      <c r="B261" s="325" t="s">
        <v>168</v>
      </c>
      <c r="C261" s="325"/>
      <c r="D261" s="325"/>
      <c r="E261" s="325"/>
      <c r="F261" s="325"/>
      <c r="G261" s="325"/>
      <c r="H261" s="161"/>
      <c r="J261" s="245" t="s">
        <v>100</v>
      </c>
      <c r="K261" s="156"/>
      <c r="L261" s="156"/>
    </row>
    <row r="262" spans="1:20" s="3" customFormat="1" hidden="1" thickBot="1" x14ac:dyDescent="0.3">
      <c r="A262" s="178" t="s">
        <v>136</v>
      </c>
      <c r="B262" s="160" t="s">
        <v>100</v>
      </c>
      <c r="C262" s="160"/>
      <c r="D262" s="160"/>
      <c r="E262" s="160"/>
      <c r="F262" s="160"/>
      <c r="G262" s="160"/>
      <c r="H262" s="161"/>
      <c r="J262" s="245" t="s">
        <v>100</v>
      </c>
      <c r="K262" s="156"/>
      <c r="L262" s="156"/>
    </row>
    <row r="263" spans="1:20" s="3" customFormat="1" hidden="1" thickBot="1" x14ac:dyDescent="0.3">
      <c r="A263" s="178" t="s">
        <v>157</v>
      </c>
      <c r="B263" s="160" t="s">
        <v>100</v>
      </c>
      <c r="C263" s="160"/>
      <c r="D263" s="160"/>
      <c r="E263" s="160"/>
      <c r="F263" s="160"/>
      <c r="G263" s="160"/>
      <c r="H263" s="161"/>
      <c r="J263" s="245" t="s">
        <v>100</v>
      </c>
      <c r="K263" s="156"/>
      <c r="L263" s="156"/>
      <c r="S263" s="192"/>
      <c r="T263" s="192"/>
    </row>
    <row r="264" spans="1:20" s="3" customFormat="1" hidden="1" thickBot="1" x14ac:dyDescent="0.3">
      <c r="A264" s="178" t="s">
        <v>158</v>
      </c>
      <c r="B264" s="160" t="s">
        <v>100</v>
      </c>
      <c r="C264" s="160"/>
      <c r="D264" s="160"/>
      <c r="E264" s="160"/>
      <c r="F264" s="160"/>
      <c r="G264" s="160"/>
      <c r="H264" s="161"/>
      <c r="J264" s="245" t="s">
        <v>100</v>
      </c>
      <c r="K264" s="156"/>
      <c r="L264" s="156"/>
      <c r="M264" s="192"/>
      <c r="N264" s="192"/>
      <c r="O264" s="192"/>
      <c r="P264" s="192"/>
      <c r="Q264" s="192"/>
      <c r="R264" s="192"/>
    </row>
    <row r="265" spans="1:20" s="3" customFormat="1" hidden="1" thickBot="1" x14ac:dyDescent="0.3">
      <c r="A265" s="178" t="s">
        <v>159</v>
      </c>
      <c r="B265" s="160" t="s">
        <v>100</v>
      </c>
      <c r="C265" s="160"/>
      <c r="D265" s="160"/>
      <c r="E265" s="160"/>
      <c r="F265" s="160"/>
      <c r="G265" s="160"/>
      <c r="H265" s="161"/>
      <c r="J265" s="245" t="s">
        <v>100</v>
      </c>
      <c r="K265" s="156"/>
      <c r="L265" s="156"/>
    </row>
    <row r="266" spans="1:20" ht="28.8" hidden="1" thickBot="1" x14ac:dyDescent="0.35">
      <c r="A266" s="182" t="s">
        <v>160</v>
      </c>
      <c r="B266" s="160" t="str">
        <f>IF(B256=$M$4,"Yes","No")</f>
        <v>No</v>
      </c>
      <c r="C266" s="160"/>
      <c r="D266" s="160"/>
      <c r="E266" s="160"/>
      <c r="F266" s="160"/>
      <c r="G266" s="160"/>
      <c r="H266" s="181"/>
      <c r="I266" s="3"/>
      <c r="J266" s="245" t="s">
        <v>100</v>
      </c>
      <c r="K266" s="156"/>
      <c r="L266" s="156"/>
      <c r="M266" s="3"/>
      <c r="N266" s="3"/>
      <c r="O266" s="3"/>
      <c r="P266" s="3"/>
      <c r="Q266" s="3"/>
      <c r="R266" s="3"/>
      <c r="S266" s="3"/>
      <c r="T266" s="3"/>
    </row>
    <row r="267" spans="1:20" s="3" customFormat="1" hidden="1" thickBot="1" x14ac:dyDescent="0.3">
      <c r="A267" s="176" t="s">
        <v>145</v>
      </c>
      <c r="B267" s="325" t="s">
        <v>169</v>
      </c>
      <c r="C267" s="325"/>
      <c r="D267" s="325"/>
      <c r="E267" s="325"/>
      <c r="F267" s="325"/>
      <c r="G267" s="325"/>
      <c r="H267" s="161"/>
      <c r="I267" s="191"/>
      <c r="J267" s="245" t="s">
        <v>100</v>
      </c>
      <c r="K267" s="156"/>
      <c r="L267" s="156"/>
    </row>
    <row r="268" spans="1:20" s="3" customFormat="1" hidden="1" thickBot="1" x14ac:dyDescent="0.3">
      <c r="A268" s="184"/>
      <c r="B268" s="160"/>
      <c r="C268" s="160"/>
      <c r="D268" s="160"/>
      <c r="E268" s="160"/>
      <c r="F268" s="160"/>
      <c r="G268" s="160"/>
      <c r="H268" s="161"/>
      <c r="J268" s="245" t="s">
        <v>100</v>
      </c>
      <c r="K268" s="156"/>
      <c r="L268" s="156"/>
    </row>
    <row r="269" spans="1:20" s="3" customFormat="1" hidden="1" thickBot="1" x14ac:dyDescent="0.3">
      <c r="A269" s="185" t="s">
        <v>188</v>
      </c>
      <c r="B269" s="186" t="s">
        <v>199</v>
      </c>
      <c r="C269" s="165"/>
      <c r="D269" s="165"/>
      <c r="E269" s="165"/>
      <c r="F269" s="165"/>
      <c r="G269" s="165"/>
      <c r="H269" s="165"/>
      <c r="J269" s="245" t="s">
        <v>155</v>
      </c>
      <c r="K269" s="156"/>
      <c r="L269" s="156"/>
    </row>
    <row r="270" spans="1:20" s="3" customFormat="1" hidden="1" thickBot="1" x14ac:dyDescent="0.3">
      <c r="A270" s="176" t="s">
        <v>118</v>
      </c>
      <c r="B270" s="160" t="s">
        <v>134</v>
      </c>
      <c r="C270" s="160"/>
      <c r="D270" s="160"/>
      <c r="E270" s="160"/>
      <c r="F270" s="160"/>
      <c r="G270" s="160"/>
      <c r="H270" s="161"/>
      <c r="J270" s="245" t="s">
        <v>100</v>
      </c>
      <c r="K270" s="156"/>
      <c r="L270" s="156"/>
    </row>
    <row r="271" spans="1:20" s="192" customFormat="1" hidden="1" thickBot="1" x14ac:dyDescent="0.3">
      <c r="A271" s="173"/>
      <c r="B271" s="174" t="str">
        <f>CONCATENATE($N$2&amp;": "&amp;VLOOKUP($B270,$M$3:$T$24,2,0))</f>
        <v>Font: Arial</v>
      </c>
      <c r="C271" s="174" t="str">
        <f>CONCATENATE($O$2&amp;": "&amp;VLOOKUP($B270,$M$3:$T$24,3,0))</f>
        <v>T-face: Bold</v>
      </c>
      <c r="D271" s="174" t="str">
        <f>CONCATENATE($P$2&amp;": "&amp;VLOOKUP($B270,$M$3:$T$24,4,0))</f>
        <v>Font size: 11</v>
      </c>
      <c r="E271" s="174" t="str">
        <f>CONCATENATE($Q$2&amp;": "&amp;VLOOKUP($B270,$M$3:$T$24,5,0))</f>
        <v>Row height: 37.5</v>
      </c>
      <c r="F271" s="174" t="str">
        <f>CONCATENATE($R$2&amp;": "&amp;VLOOKUP($B270,$M$3:$T$24,6,0))</f>
        <v>Text col: Black</v>
      </c>
      <c r="G271" s="174" t="str">
        <f>CONCATENATE($S$2&amp;": "&amp;VLOOKUP($B270,$M$3:$T$24,7,0))</f>
        <v>BG col: White</v>
      </c>
      <c r="H271" s="175" t="str">
        <f>CONCATENATE($T$2&amp;": "&amp;VLOOKUP($B270,$M$3:$T$24,8,0))</f>
        <v>Just: Left</v>
      </c>
      <c r="I271" s="3"/>
      <c r="J271" s="245" t="s">
        <v>100</v>
      </c>
      <c r="K271" s="156"/>
      <c r="L271" s="156"/>
      <c r="M271" s="3"/>
      <c r="N271" s="3"/>
      <c r="O271" s="3"/>
      <c r="P271" s="3"/>
      <c r="Q271" s="3"/>
      <c r="R271" s="3"/>
      <c r="S271" s="3"/>
      <c r="T271" s="3"/>
    </row>
    <row r="272" spans="1:20" s="3" customFormat="1" ht="15" hidden="1" customHeight="1" x14ac:dyDescent="0.3">
      <c r="A272" s="176" t="s">
        <v>125</v>
      </c>
      <c r="B272" s="160" t="s">
        <v>182</v>
      </c>
      <c r="C272" s="160"/>
      <c r="D272" s="160"/>
      <c r="E272" s="160"/>
      <c r="F272" s="160"/>
      <c r="G272" s="160"/>
      <c r="H272" s="161"/>
      <c r="I272" s="192"/>
      <c r="J272" s="245" t="s">
        <v>155</v>
      </c>
      <c r="K272" s="156"/>
      <c r="L272" s="156"/>
      <c r="S272"/>
      <c r="T272"/>
    </row>
    <row r="273" spans="1:20" s="3" customFormat="1" hidden="1" thickBot="1" x14ac:dyDescent="0.3">
      <c r="A273" s="176" t="s">
        <v>126</v>
      </c>
      <c r="B273" s="160"/>
      <c r="C273" s="160"/>
      <c r="D273" s="160"/>
      <c r="E273" s="160"/>
      <c r="F273" s="160"/>
      <c r="G273" s="160"/>
      <c r="H273" s="161"/>
      <c r="J273" s="245" t="s">
        <v>100</v>
      </c>
      <c r="K273" s="156"/>
      <c r="L273" s="156"/>
      <c r="M273" s="183"/>
      <c r="N273" s="183"/>
      <c r="O273" s="183"/>
      <c r="P273" s="183"/>
      <c r="Q273" s="183"/>
      <c r="R273" s="183"/>
    </row>
    <row r="274" spans="1:20" s="3" customFormat="1" hidden="1" thickBot="1" x14ac:dyDescent="0.3">
      <c r="A274" s="178" t="s">
        <v>130</v>
      </c>
      <c r="B274" s="160" t="s">
        <v>164</v>
      </c>
      <c r="C274" s="160"/>
      <c r="D274" s="160"/>
      <c r="E274" s="160"/>
      <c r="F274" s="160"/>
      <c r="G274" s="160"/>
      <c r="H274" s="161"/>
      <c r="J274" s="245" t="s">
        <v>100</v>
      </c>
      <c r="K274" s="156"/>
      <c r="L274" s="156"/>
    </row>
    <row r="275" spans="1:20" s="3" customFormat="1" hidden="1" thickBot="1" x14ac:dyDescent="0.3">
      <c r="A275" s="178" t="s">
        <v>118</v>
      </c>
      <c r="B275" s="325" t="s">
        <v>168</v>
      </c>
      <c r="C275" s="325"/>
      <c r="D275" s="325"/>
      <c r="E275" s="325"/>
      <c r="F275" s="325"/>
      <c r="G275" s="325"/>
      <c r="H275" s="161"/>
      <c r="J275" s="245" t="s">
        <v>100</v>
      </c>
      <c r="K275" s="156"/>
      <c r="L275" s="156"/>
    </row>
    <row r="276" spans="1:20" s="3" customFormat="1" hidden="1" thickBot="1" x14ac:dyDescent="0.3">
      <c r="A276" s="178" t="s">
        <v>136</v>
      </c>
      <c r="B276" s="160" t="s">
        <v>100</v>
      </c>
      <c r="C276" s="160"/>
      <c r="D276" s="160"/>
      <c r="E276" s="160"/>
      <c r="F276" s="160"/>
      <c r="G276" s="160"/>
      <c r="H276" s="161"/>
      <c r="J276" s="245" t="s">
        <v>100</v>
      </c>
      <c r="K276" s="156"/>
      <c r="L276" s="156"/>
    </row>
    <row r="277" spans="1:20" s="3" customFormat="1" hidden="1" thickBot="1" x14ac:dyDescent="0.3">
      <c r="A277" s="178" t="s">
        <v>157</v>
      </c>
      <c r="B277" s="160" t="s">
        <v>100</v>
      </c>
      <c r="C277" s="160"/>
      <c r="D277" s="160"/>
      <c r="E277" s="160"/>
      <c r="F277" s="160"/>
      <c r="G277" s="160"/>
      <c r="H277" s="161"/>
      <c r="J277" s="245" t="s">
        <v>100</v>
      </c>
      <c r="K277" s="156"/>
      <c r="L277" s="156"/>
      <c r="S277" s="192"/>
      <c r="T277" s="192"/>
    </row>
    <row r="278" spans="1:20" s="3" customFormat="1" hidden="1" thickBot="1" x14ac:dyDescent="0.3">
      <c r="A278" s="178" t="s">
        <v>158</v>
      </c>
      <c r="B278" s="160" t="s">
        <v>100</v>
      </c>
      <c r="C278" s="160"/>
      <c r="D278" s="160"/>
      <c r="E278" s="160"/>
      <c r="F278" s="160"/>
      <c r="G278" s="160"/>
      <c r="H278" s="161"/>
      <c r="J278" s="245" t="s">
        <v>100</v>
      </c>
      <c r="K278" s="156"/>
      <c r="L278" s="156"/>
      <c r="M278" s="192"/>
      <c r="N278" s="192"/>
      <c r="O278" s="192"/>
      <c r="P278" s="192"/>
      <c r="Q278" s="192"/>
      <c r="R278" s="192"/>
    </row>
    <row r="279" spans="1:20" s="3" customFormat="1" hidden="1" thickBot="1" x14ac:dyDescent="0.3">
      <c r="A279" s="178" t="s">
        <v>159</v>
      </c>
      <c r="B279" s="160" t="s">
        <v>100</v>
      </c>
      <c r="C279" s="160"/>
      <c r="D279" s="160"/>
      <c r="E279" s="160"/>
      <c r="F279" s="160"/>
      <c r="G279" s="160"/>
      <c r="H279" s="161"/>
      <c r="J279" s="245" t="s">
        <v>100</v>
      </c>
      <c r="K279" s="156"/>
      <c r="L279" s="156"/>
    </row>
    <row r="280" spans="1:20" ht="28.8" hidden="1" thickBot="1" x14ac:dyDescent="0.35">
      <c r="A280" s="182" t="s">
        <v>160</v>
      </c>
      <c r="B280" s="160" t="str">
        <f>IF(B270=$M$4,"Yes","No")</f>
        <v>No</v>
      </c>
      <c r="C280" s="160"/>
      <c r="D280" s="160"/>
      <c r="E280" s="160"/>
      <c r="F280" s="160"/>
      <c r="G280" s="160"/>
      <c r="H280" s="181"/>
      <c r="I280" s="3"/>
      <c r="J280" s="245" t="s">
        <v>100</v>
      </c>
      <c r="K280" s="156"/>
      <c r="L280" s="156"/>
      <c r="M280" s="3"/>
      <c r="N280" s="3"/>
      <c r="O280" s="3"/>
      <c r="P280" s="3"/>
      <c r="Q280" s="3"/>
      <c r="R280" s="3"/>
      <c r="S280" s="3"/>
      <c r="T280" s="3"/>
    </row>
    <row r="281" spans="1:20" s="3" customFormat="1" hidden="1" thickBot="1" x14ac:dyDescent="0.3">
      <c r="A281" s="176" t="s">
        <v>145</v>
      </c>
      <c r="B281" s="325" t="s">
        <v>169</v>
      </c>
      <c r="C281" s="325"/>
      <c r="D281" s="325"/>
      <c r="E281" s="325"/>
      <c r="F281" s="325"/>
      <c r="G281" s="325"/>
      <c r="H281" s="161"/>
      <c r="I281" s="191"/>
      <c r="J281" s="245" t="s">
        <v>100</v>
      </c>
      <c r="K281" s="156"/>
      <c r="L281" s="156"/>
    </row>
    <row r="282" spans="1:20" s="3" customFormat="1" hidden="1" thickBot="1" x14ac:dyDescent="0.3">
      <c r="A282" s="184"/>
      <c r="B282" s="160"/>
      <c r="C282" s="160"/>
      <c r="D282" s="160"/>
      <c r="E282" s="160"/>
      <c r="F282" s="160"/>
      <c r="G282" s="160"/>
      <c r="H282" s="161"/>
      <c r="J282" s="245" t="s">
        <v>100</v>
      </c>
      <c r="K282" s="156"/>
      <c r="L282" s="156"/>
    </row>
    <row r="283" spans="1:20" s="3" customFormat="1" hidden="1" thickBot="1" x14ac:dyDescent="0.3">
      <c r="A283" s="185" t="s">
        <v>201</v>
      </c>
      <c r="B283" s="186" t="s">
        <v>199</v>
      </c>
      <c r="C283" s="165"/>
      <c r="D283" s="165"/>
      <c r="E283" s="165"/>
      <c r="F283" s="165"/>
      <c r="G283" s="165"/>
      <c r="H283" s="165"/>
      <c r="J283" s="245" t="s">
        <v>155</v>
      </c>
      <c r="K283" s="156"/>
      <c r="L283" s="156"/>
    </row>
    <row r="284" spans="1:20" s="3" customFormat="1" hidden="1" thickBot="1" x14ac:dyDescent="0.3">
      <c r="A284" s="176" t="s">
        <v>118</v>
      </c>
      <c r="B284" s="160" t="s">
        <v>134</v>
      </c>
      <c r="C284" s="160"/>
      <c r="D284" s="160"/>
      <c r="E284" s="160"/>
      <c r="F284" s="160"/>
      <c r="G284" s="160"/>
      <c r="H284" s="161"/>
      <c r="J284" s="245" t="s">
        <v>100</v>
      </c>
      <c r="K284" s="156"/>
      <c r="L284" s="156"/>
    </row>
    <row r="285" spans="1:20" s="192" customFormat="1" hidden="1" thickBot="1" x14ac:dyDescent="0.3">
      <c r="A285" s="173"/>
      <c r="B285" s="174" t="str">
        <f>CONCATENATE($N$2&amp;": "&amp;VLOOKUP($B284,$M$3:$T$24,2,0))</f>
        <v>Font: Arial</v>
      </c>
      <c r="C285" s="174" t="str">
        <f>CONCATENATE($O$2&amp;": "&amp;VLOOKUP($B284,$M$3:$T$24,3,0))</f>
        <v>T-face: Bold</v>
      </c>
      <c r="D285" s="174" t="str">
        <f>CONCATENATE($P$2&amp;": "&amp;VLOOKUP($B284,$M$3:$T$24,4,0))</f>
        <v>Font size: 11</v>
      </c>
      <c r="E285" s="174" t="str">
        <f>CONCATENATE($Q$2&amp;": "&amp;VLOOKUP($B284,$M$3:$T$24,5,0))</f>
        <v>Row height: 37.5</v>
      </c>
      <c r="F285" s="174" t="str">
        <f>CONCATENATE($R$2&amp;": "&amp;VLOOKUP($B284,$M$3:$T$24,6,0))</f>
        <v>Text col: Black</v>
      </c>
      <c r="G285" s="174" t="str">
        <f>CONCATENATE($S$2&amp;": "&amp;VLOOKUP($B284,$M$3:$T$24,7,0))</f>
        <v>BG col: White</v>
      </c>
      <c r="H285" s="175" t="str">
        <f>CONCATENATE($T$2&amp;": "&amp;VLOOKUP($B284,$M$3:$T$24,8,0))</f>
        <v>Just: Left</v>
      </c>
      <c r="I285" s="3"/>
      <c r="J285" s="245" t="s">
        <v>100</v>
      </c>
      <c r="K285" s="156"/>
      <c r="L285" s="156"/>
      <c r="M285" s="3"/>
      <c r="N285" s="3"/>
      <c r="O285" s="3"/>
      <c r="P285" s="3"/>
      <c r="Q285" s="3"/>
      <c r="R285" s="3"/>
      <c r="S285" s="3"/>
      <c r="T285" s="3"/>
    </row>
    <row r="286" spans="1:20" s="3" customFormat="1" ht="29.25" hidden="1" customHeight="1" x14ac:dyDescent="0.3">
      <c r="A286" s="176" t="s">
        <v>125</v>
      </c>
      <c r="B286" s="331" t="s">
        <v>94</v>
      </c>
      <c r="C286" s="325"/>
      <c r="D286" s="325"/>
      <c r="E286" s="325"/>
      <c r="F286" s="325"/>
      <c r="G286" s="325"/>
      <c r="H286" s="161"/>
      <c r="I286" s="192"/>
      <c r="J286" s="245" t="s">
        <v>155</v>
      </c>
      <c r="K286" s="156"/>
      <c r="L286" s="156"/>
      <c r="S286"/>
      <c r="T286"/>
    </row>
    <row r="287" spans="1:20" s="3" customFormat="1" hidden="1" thickBot="1" x14ac:dyDescent="0.3">
      <c r="A287" s="176" t="s">
        <v>126</v>
      </c>
      <c r="B287" s="160"/>
      <c r="C287" s="160"/>
      <c r="D287" s="160"/>
      <c r="E287" s="160"/>
      <c r="F287" s="160"/>
      <c r="G287" s="160"/>
      <c r="H287" s="161"/>
      <c r="J287" s="245" t="s">
        <v>100</v>
      </c>
      <c r="K287" s="156"/>
      <c r="L287" s="156"/>
      <c r="M287" s="183"/>
      <c r="N287" s="183"/>
      <c r="O287" s="183"/>
      <c r="P287" s="183"/>
      <c r="Q287" s="183"/>
      <c r="R287" s="183"/>
    </row>
    <row r="288" spans="1:20" s="3" customFormat="1" hidden="1" thickBot="1" x14ac:dyDescent="0.3">
      <c r="A288" s="178" t="s">
        <v>130</v>
      </c>
      <c r="B288" s="160" t="s">
        <v>164</v>
      </c>
      <c r="C288" s="160"/>
      <c r="D288" s="160"/>
      <c r="E288" s="160"/>
      <c r="F288" s="160"/>
      <c r="G288" s="160"/>
      <c r="H288" s="161"/>
      <c r="J288" s="245" t="s">
        <v>100</v>
      </c>
      <c r="K288" s="156"/>
      <c r="L288" s="156"/>
    </row>
    <row r="289" spans="1:20" s="3" customFormat="1" hidden="1" thickBot="1" x14ac:dyDescent="0.3">
      <c r="A289" s="178" t="s">
        <v>118</v>
      </c>
      <c r="B289" s="325" t="s">
        <v>168</v>
      </c>
      <c r="C289" s="325"/>
      <c r="D289" s="325"/>
      <c r="E289" s="325"/>
      <c r="F289" s="325"/>
      <c r="G289" s="325"/>
      <c r="H289" s="161"/>
      <c r="J289" s="245" t="s">
        <v>100</v>
      </c>
      <c r="K289" s="156"/>
      <c r="L289" s="156"/>
    </row>
    <row r="290" spans="1:20" s="3" customFormat="1" hidden="1" thickBot="1" x14ac:dyDescent="0.3">
      <c r="A290" s="178" t="s">
        <v>136</v>
      </c>
      <c r="B290" s="160" t="s">
        <v>100</v>
      </c>
      <c r="C290" s="160"/>
      <c r="D290" s="160"/>
      <c r="E290" s="160"/>
      <c r="F290" s="160"/>
      <c r="G290" s="160"/>
      <c r="H290" s="161"/>
      <c r="J290" s="245" t="s">
        <v>100</v>
      </c>
      <c r="K290" s="156"/>
      <c r="L290" s="156"/>
    </row>
    <row r="291" spans="1:20" s="3" customFormat="1" hidden="1" thickBot="1" x14ac:dyDescent="0.3">
      <c r="A291" s="178" t="s">
        <v>157</v>
      </c>
      <c r="B291" s="160" t="s">
        <v>100</v>
      </c>
      <c r="C291" s="160"/>
      <c r="D291" s="160"/>
      <c r="E291" s="160"/>
      <c r="F291" s="160"/>
      <c r="G291" s="160"/>
      <c r="H291" s="161"/>
      <c r="J291" s="245" t="s">
        <v>100</v>
      </c>
      <c r="K291" s="156"/>
      <c r="L291" s="156"/>
      <c r="S291" s="192"/>
      <c r="T291" s="192"/>
    </row>
    <row r="292" spans="1:20" s="3" customFormat="1" hidden="1" thickBot="1" x14ac:dyDescent="0.3">
      <c r="A292" s="178" t="s">
        <v>158</v>
      </c>
      <c r="B292" s="160" t="s">
        <v>100</v>
      </c>
      <c r="C292" s="160"/>
      <c r="D292" s="160"/>
      <c r="E292" s="160"/>
      <c r="F292" s="160"/>
      <c r="G292" s="160"/>
      <c r="H292" s="161"/>
      <c r="J292" s="245" t="s">
        <v>100</v>
      </c>
      <c r="K292" s="156"/>
      <c r="L292" s="156"/>
      <c r="M292" s="192"/>
      <c r="N292" s="192"/>
      <c r="O292" s="192"/>
      <c r="P292" s="192"/>
      <c r="Q292" s="192"/>
      <c r="R292" s="192"/>
    </row>
    <row r="293" spans="1:20" s="3" customFormat="1" hidden="1" thickBot="1" x14ac:dyDescent="0.3">
      <c r="A293" s="178" t="s">
        <v>159</v>
      </c>
      <c r="B293" s="160" t="s">
        <v>100</v>
      </c>
      <c r="C293" s="160"/>
      <c r="D293" s="160"/>
      <c r="E293" s="160"/>
      <c r="F293" s="160"/>
      <c r="G293" s="160"/>
      <c r="H293" s="161"/>
      <c r="J293" s="245" t="s">
        <v>100</v>
      </c>
      <c r="K293" s="156"/>
      <c r="L293" s="156"/>
    </row>
    <row r="294" spans="1:20" ht="28.8" hidden="1" thickBot="1" x14ac:dyDescent="0.35">
      <c r="A294" s="182" t="s">
        <v>160</v>
      </c>
      <c r="B294" s="160" t="str">
        <f>IF(B284=$M$4,"Yes","No")</f>
        <v>No</v>
      </c>
      <c r="C294" s="160"/>
      <c r="D294" s="160"/>
      <c r="E294" s="160"/>
      <c r="F294" s="160"/>
      <c r="G294" s="160"/>
      <c r="H294" s="181"/>
      <c r="I294" s="3"/>
      <c r="J294" s="245" t="s">
        <v>100</v>
      </c>
      <c r="K294" s="156"/>
      <c r="L294" s="156"/>
      <c r="M294" s="3"/>
      <c r="N294" s="3"/>
      <c r="O294" s="3"/>
      <c r="P294" s="3"/>
      <c r="Q294" s="3"/>
      <c r="R294" s="3"/>
      <c r="S294" s="3"/>
      <c r="T294" s="3"/>
    </row>
    <row r="295" spans="1:20" s="3" customFormat="1" hidden="1" thickBot="1" x14ac:dyDescent="0.3">
      <c r="A295" s="176" t="s">
        <v>145</v>
      </c>
      <c r="B295" s="325" t="s">
        <v>169</v>
      </c>
      <c r="C295" s="325"/>
      <c r="D295" s="325"/>
      <c r="E295" s="325"/>
      <c r="F295" s="325"/>
      <c r="G295" s="325"/>
      <c r="H295" s="161"/>
      <c r="I295" s="191"/>
      <c r="J295" s="245" t="s">
        <v>100</v>
      </c>
      <c r="K295" s="156"/>
      <c r="L295" s="156"/>
    </row>
    <row r="296" spans="1:20" s="3" customFormat="1" hidden="1" thickBot="1" x14ac:dyDescent="0.3">
      <c r="A296" s="176"/>
      <c r="B296" s="266"/>
      <c r="C296" s="266"/>
      <c r="D296" s="266"/>
      <c r="E296" s="266"/>
      <c r="F296" s="266"/>
      <c r="G296" s="266"/>
      <c r="H296" s="161"/>
      <c r="I296" s="191"/>
      <c r="J296" s="245" t="s">
        <v>100</v>
      </c>
      <c r="K296" s="156"/>
      <c r="L296" s="156"/>
    </row>
    <row r="297" spans="1:20" s="3" customFormat="1" ht="55.8" thickBot="1" x14ac:dyDescent="0.3">
      <c r="A297" s="185" t="s">
        <v>205</v>
      </c>
      <c r="B297" s="186" t="s">
        <v>317</v>
      </c>
      <c r="C297" s="165"/>
      <c r="D297" s="165"/>
      <c r="E297" s="165"/>
      <c r="F297" s="165"/>
      <c r="G297" s="165"/>
      <c r="H297" s="165"/>
      <c r="J297" s="245" t="s">
        <v>293</v>
      </c>
      <c r="K297" s="156"/>
      <c r="L297" s="156"/>
    </row>
    <row r="298" spans="1:20" s="3" customFormat="1" ht="13.8" hidden="1" x14ac:dyDescent="0.25">
      <c r="A298" s="176" t="s">
        <v>118</v>
      </c>
      <c r="B298" s="160" t="s">
        <v>147</v>
      </c>
      <c r="C298" s="160"/>
      <c r="D298" s="160"/>
      <c r="E298" s="160"/>
      <c r="F298" s="160"/>
      <c r="G298" s="160"/>
      <c r="H298" s="161"/>
      <c r="J298" s="245" t="s">
        <v>100</v>
      </c>
      <c r="K298" s="156"/>
      <c r="L298" s="156"/>
    </row>
    <row r="299" spans="1:20" s="3" customFormat="1" ht="13.8" hidden="1" x14ac:dyDescent="0.25">
      <c r="A299" s="173"/>
      <c r="B299" s="174" t="str">
        <f>CONCATENATE($N$2&amp;": "&amp;VLOOKUP($B298,$M$3:$T$24,2,0))</f>
        <v>Font: Arial</v>
      </c>
      <c r="C299" s="174" t="str">
        <f>CONCATENATE($O$2&amp;": "&amp;VLOOKUP($B298,$M$3:$T$24,3,0))</f>
        <v>T-face: Bold</v>
      </c>
      <c r="D299" s="174" t="str">
        <f>CONCATENATE($P$2&amp;": "&amp;VLOOKUP($B298,$M$3:$T$24,4,0))</f>
        <v>Font size: 14</v>
      </c>
      <c r="E299" s="174" t="str">
        <f>CONCATENATE($Q$2&amp;": "&amp;VLOOKUP($B298,$M$3:$T$24,5,0))</f>
        <v>Row height: 31.5</v>
      </c>
      <c r="F299" s="174" t="str">
        <f>CONCATENATE($R$2&amp;": "&amp;VLOOKUP($B298,$M$3:$T$24,6,0))</f>
        <v>Text col: Teal</v>
      </c>
      <c r="G299" s="174" t="str">
        <f>CONCATENATE($S$2&amp;": "&amp;VLOOKUP($B298,$M$3:$T$24,7,0))</f>
        <v>BG col: White</v>
      </c>
      <c r="H299" s="175" t="str">
        <f>CONCATENATE($T$2&amp;": "&amp;VLOOKUP($B298,$M$3:$T$24,8,0))</f>
        <v>Just: Left</v>
      </c>
      <c r="J299" s="245" t="s">
        <v>100</v>
      </c>
      <c r="K299" s="156"/>
      <c r="L299" s="156"/>
    </row>
    <row r="300" spans="1:20" s="3" customFormat="1" ht="61.5" customHeight="1" thickBot="1" x14ac:dyDescent="0.3">
      <c r="A300" s="176" t="s">
        <v>125</v>
      </c>
      <c r="B300" s="331" t="s">
        <v>339</v>
      </c>
      <c r="C300" s="325"/>
      <c r="D300" s="325"/>
      <c r="E300" s="325"/>
      <c r="F300" s="325"/>
      <c r="G300" s="325"/>
      <c r="H300" s="161"/>
      <c r="J300" s="245" t="s">
        <v>293</v>
      </c>
      <c r="K300" s="156"/>
      <c r="L300" s="156"/>
    </row>
    <row r="301" spans="1:20" s="3" customFormat="1" hidden="1" thickBot="1" x14ac:dyDescent="0.3">
      <c r="A301" s="176" t="s">
        <v>126</v>
      </c>
      <c r="B301" s="160"/>
      <c r="C301" s="160"/>
      <c r="D301" s="160"/>
      <c r="E301" s="160"/>
      <c r="F301" s="160"/>
      <c r="G301" s="160"/>
      <c r="H301" s="161"/>
      <c r="J301" s="245" t="s">
        <v>100</v>
      </c>
      <c r="K301" s="156"/>
      <c r="L301" s="156"/>
    </row>
    <row r="302" spans="1:20" s="3" customFormat="1" hidden="1" thickBot="1" x14ac:dyDescent="0.3">
      <c r="A302" s="178" t="s">
        <v>130</v>
      </c>
      <c r="B302" s="160" t="s">
        <v>164</v>
      </c>
      <c r="C302" s="160"/>
      <c r="D302" s="160"/>
      <c r="E302" s="160"/>
      <c r="F302" s="160"/>
      <c r="G302" s="160"/>
      <c r="H302" s="161"/>
      <c r="J302" s="245" t="s">
        <v>100</v>
      </c>
      <c r="K302" s="156"/>
      <c r="L302" s="156"/>
    </row>
    <row r="303" spans="1:20" s="3" customFormat="1" hidden="1" thickBot="1" x14ac:dyDescent="0.3">
      <c r="A303" s="178" t="s">
        <v>118</v>
      </c>
      <c r="B303" s="325" t="s">
        <v>168</v>
      </c>
      <c r="C303" s="325"/>
      <c r="D303" s="325"/>
      <c r="E303" s="325"/>
      <c r="F303" s="325"/>
      <c r="G303" s="325"/>
      <c r="H303" s="161"/>
      <c r="J303" s="245" t="s">
        <v>100</v>
      </c>
      <c r="K303" s="156"/>
      <c r="L303" s="156"/>
    </row>
    <row r="304" spans="1:20" s="3" customFormat="1" hidden="1" thickBot="1" x14ac:dyDescent="0.3">
      <c r="A304" s="178" t="s">
        <v>136</v>
      </c>
      <c r="B304" s="160" t="s">
        <v>100</v>
      </c>
      <c r="C304" s="160"/>
      <c r="D304" s="160"/>
      <c r="E304" s="160"/>
      <c r="F304" s="160"/>
      <c r="G304" s="160"/>
      <c r="H304" s="161"/>
      <c r="J304" s="245" t="s">
        <v>100</v>
      </c>
      <c r="K304" s="156"/>
      <c r="L304" s="156"/>
    </row>
    <row r="305" spans="1:12" s="3" customFormat="1" hidden="1" thickBot="1" x14ac:dyDescent="0.3">
      <c r="A305" s="178" t="s">
        <v>157</v>
      </c>
      <c r="B305" s="160" t="s">
        <v>100</v>
      </c>
      <c r="C305" s="160"/>
      <c r="D305" s="160"/>
      <c r="E305" s="160"/>
      <c r="F305" s="160"/>
      <c r="G305" s="160"/>
      <c r="H305" s="161"/>
      <c r="J305" s="245" t="s">
        <v>100</v>
      </c>
      <c r="K305" s="156"/>
      <c r="L305" s="156"/>
    </row>
    <row r="306" spans="1:12" s="3" customFormat="1" hidden="1" thickBot="1" x14ac:dyDescent="0.3">
      <c r="A306" s="178" t="s">
        <v>158</v>
      </c>
      <c r="B306" s="160" t="s">
        <v>100</v>
      </c>
      <c r="C306" s="160"/>
      <c r="D306" s="160"/>
      <c r="E306" s="160"/>
      <c r="F306" s="160"/>
      <c r="G306" s="160"/>
      <c r="H306" s="161"/>
      <c r="J306" s="245" t="s">
        <v>100</v>
      </c>
      <c r="K306" s="156"/>
      <c r="L306" s="156"/>
    </row>
    <row r="307" spans="1:12" s="3" customFormat="1" hidden="1" thickBot="1" x14ac:dyDescent="0.3">
      <c r="A307" s="178" t="s">
        <v>159</v>
      </c>
      <c r="B307" s="160" t="s">
        <v>100</v>
      </c>
      <c r="C307" s="160"/>
      <c r="D307" s="160"/>
      <c r="E307" s="160"/>
      <c r="F307" s="160"/>
      <c r="G307" s="160"/>
      <c r="H307" s="161"/>
      <c r="J307" s="245" t="s">
        <v>100</v>
      </c>
      <c r="K307" s="156"/>
      <c r="L307" s="156"/>
    </row>
    <row r="308" spans="1:12" s="3" customFormat="1" ht="28.2" hidden="1" thickBot="1" x14ac:dyDescent="0.3">
      <c r="A308" s="182" t="s">
        <v>160</v>
      </c>
      <c r="B308" s="160" t="str">
        <f>IF(B298=$M$4,"Yes","No")</f>
        <v>No</v>
      </c>
      <c r="C308" s="160"/>
      <c r="D308" s="160"/>
      <c r="E308" s="160"/>
      <c r="F308" s="160"/>
      <c r="G308" s="160"/>
      <c r="H308" s="161"/>
      <c r="J308" s="245" t="s">
        <v>100</v>
      </c>
      <c r="K308" s="156"/>
      <c r="L308" s="156"/>
    </row>
    <row r="309" spans="1:12" s="3" customFormat="1" hidden="1" thickBot="1" x14ac:dyDescent="0.3">
      <c r="A309" s="176" t="s">
        <v>145</v>
      </c>
      <c r="B309" s="325" t="s">
        <v>169</v>
      </c>
      <c r="C309" s="325"/>
      <c r="D309" s="325"/>
      <c r="E309" s="325"/>
      <c r="F309" s="325"/>
      <c r="G309" s="325"/>
      <c r="H309" s="161"/>
      <c r="J309" s="245" t="s">
        <v>100</v>
      </c>
      <c r="K309" s="156"/>
      <c r="L309" s="156"/>
    </row>
    <row r="310" spans="1:12" s="3" customFormat="1" hidden="1" thickBot="1" x14ac:dyDescent="0.3">
      <c r="A310" s="176"/>
      <c r="B310" s="266"/>
      <c r="C310" s="266"/>
      <c r="D310" s="266"/>
      <c r="E310" s="266"/>
      <c r="F310" s="266"/>
      <c r="G310" s="266"/>
      <c r="H310" s="161"/>
      <c r="J310" s="245" t="s">
        <v>100</v>
      </c>
      <c r="K310" s="156"/>
      <c r="L310" s="156"/>
    </row>
    <row r="311" spans="1:12" s="3" customFormat="1" ht="55.8" thickBot="1" x14ac:dyDescent="0.3">
      <c r="A311" s="185" t="s">
        <v>346</v>
      </c>
      <c r="B311" s="186" t="s">
        <v>321</v>
      </c>
      <c r="C311" s="165"/>
      <c r="D311" s="165"/>
      <c r="E311" s="165"/>
      <c r="F311" s="165"/>
      <c r="G311" s="165"/>
      <c r="H311" s="165"/>
      <c r="J311" s="245" t="s">
        <v>293</v>
      </c>
      <c r="K311" s="156"/>
      <c r="L311" s="156"/>
    </row>
    <row r="312" spans="1:12" s="3" customFormat="1" ht="13.8" hidden="1" x14ac:dyDescent="0.25">
      <c r="A312" s="176" t="s">
        <v>118</v>
      </c>
      <c r="B312" s="160" t="s">
        <v>120</v>
      </c>
      <c r="C312" s="160"/>
      <c r="D312" s="160"/>
      <c r="E312" s="160"/>
      <c r="F312" s="160"/>
      <c r="G312" s="160"/>
      <c r="H312" s="161"/>
      <c r="J312" s="245" t="s">
        <v>100</v>
      </c>
      <c r="K312" s="156"/>
      <c r="L312" s="156"/>
    </row>
    <row r="313" spans="1:12" s="3" customFormat="1" ht="27.6" hidden="1" x14ac:dyDescent="0.25">
      <c r="A313" s="176"/>
      <c r="B313" s="174" t="str">
        <f>CONCATENATE($N$2&amp;": "&amp;VLOOKUP($B312,$M$3:$T$24,2,0))</f>
        <v>Font: Arial</v>
      </c>
      <c r="C313" s="174" t="str">
        <f>CONCATENATE($O$2&amp;": "&amp;VLOOKUP($B312,$M$3:$T$24,3,0))</f>
        <v>T-face: Normal</v>
      </c>
      <c r="D313" s="174" t="str">
        <f>CONCATENATE($P$2&amp;": "&amp;VLOOKUP($B312,$M$3:$T$24,4,0))</f>
        <v>Font size: 11</v>
      </c>
      <c r="E313" s="174" t="str">
        <f>CONCATENATE($Q$2&amp;": "&amp;VLOOKUP($B312,$M$3:$T$24,5,0))</f>
        <v>Row height: Dependant</v>
      </c>
      <c r="F313" s="174" t="str">
        <f>CONCATENATE($R$2&amp;": "&amp;VLOOKUP($B312,$M$3:$T$24,6,0))</f>
        <v>Text col: Black</v>
      </c>
      <c r="G313" s="174" t="str">
        <f>CONCATENATE($S$2&amp;": "&amp;VLOOKUP($B312,$M$3:$T$24,7,0))</f>
        <v>BG col: Sky blue</v>
      </c>
      <c r="H313" s="175" t="str">
        <f>CONCATENATE($T$2&amp;": "&amp;VLOOKUP($B312,$M$3:$T$24,8,0))</f>
        <v>Just: Centre</v>
      </c>
      <c r="J313" s="245" t="s">
        <v>100</v>
      </c>
      <c r="K313" s="156"/>
      <c r="L313" s="156"/>
    </row>
    <row r="314" spans="1:12" s="3" customFormat="1" ht="55.2" x14ac:dyDescent="0.25">
      <c r="A314" s="176" t="s">
        <v>125</v>
      </c>
      <c r="B314" s="160" t="s">
        <v>358</v>
      </c>
      <c r="C314" s="160"/>
      <c r="D314" s="160"/>
      <c r="E314" s="160"/>
      <c r="F314" s="160"/>
      <c r="G314" s="160"/>
      <c r="H314" s="161"/>
      <c r="J314" s="245" t="s">
        <v>293</v>
      </c>
      <c r="K314" s="156"/>
      <c r="L314" s="156"/>
    </row>
    <row r="315" spans="1:12" s="3" customFormat="1" ht="13.8" hidden="1" x14ac:dyDescent="0.25">
      <c r="A315" s="176" t="s">
        <v>126</v>
      </c>
      <c r="B315" s="160"/>
      <c r="C315" s="160"/>
      <c r="D315" s="160"/>
      <c r="E315" s="160"/>
      <c r="F315" s="160"/>
      <c r="G315" s="160"/>
      <c r="H315" s="161"/>
      <c r="J315" s="245" t="s">
        <v>100</v>
      </c>
      <c r="K315" s="156"/>
      <c r="L315" s="156"/>
    </row>
    <row r="316" spans="1:12" s="3" customFormat="1" ht="13.8" hidden="1" x14ac:dyDescent="0.25">
      <c r="A316" s="178" t="s">
        <v>130</v>
      </c>
      <c r="B316" s="160" t="s">
        <v>322</v>
      </c>
      <c r="C316" s="160"/>
      <c r="D316" s="160"/>
      <c r="E316" s="160"/>
      <c r="F316" s="160"/>
      <c r="G316" s="160"/>
      <c r="H316" s="161"/>
      <c r="J316" s="245" t="s">
        <v>100</v>
      </c>
      <c r="K316" s="156"/>
      <c r="L316" s="156"/>
    </row>
    <row r="317" spans="1:12" s="3" customFormat="1" ht="13.8" hidden="1" x14ac:dyDescent="0.25">
      <c r="A317" s="178" t="s">
        <v>118</v>
      </c>
      <c r="B317" s="325" t="s">
        <v>323</v>
      </c>
      <c r="C317" s="325"/>
      <c r="D317" s="325"/>
      <c r="E317" s="325"/>
      <c r="F317" s="325"/>
      <c r="G317" s="325"/>
      <c r="H317" s="161"/>
      <c r="J317" s="245" t="s">
        <v>100</v>
      </c>
      <c r="K317" s="156"/>
      <c r="L317" s="156"/>
    </row>
    <row r="318" spans="1:12" s="3" customFormat="1" ht="30" customHeight="1" x14ac:dyDescent="0.25">
      <c r="A318" s="178" t="s">
        <v>327</v>
      </c>
      <c r="B318" s="267" t="s">
        <v>325</v>
      </c>
      <c r="C318" s="269">
        <v>3600</v>
      </c>
      <c r="D318" s="332" t="s">
        <v>361</v>
      </c>
      <c r="E318" s="332"/>
      <c r="F318" s="332"/>
      <c r="G318" s="332"/>
      <c r="H318" s="161"/>
      <c r="J318" s="245" t="s">
        <v>293</v>
      </c>
      <c r="K318" s="156"/>
      <c r="L318" s="156"/>
    </row>
    <row r="319" spans="1:12" s="3" customFormat="1" ht="55.2" x14ac:dyDescent="0.25">
      <c r="A319" s="178"/>
      <c r="B319" s="268" t="s">
        <v>326</v>
      </c>
      <c r="C319" s="269">
        <v>3600</v>
      </c>
      <c r="D319" s="325" t="s">
        <v>328</v>
      </c>
      <c r="E319" s="325"/>
      <c r="F319" s="325"/>
      <c r="G319" s="325"/>
      <c r="H319" s="161"/>
      <c r="J319" s="245" t="s">
        <v>293</v>
      </c>
      <c r="K319" s="156"/>
      <c r="L319" s="156"/>
    </row>
    <row r="320" spans="1:12" s="3" customFormat="1" ht="55.8" thickBot="1" x14ac:dyDescent="0.3">
      <c r="A320" s="178"/>
      <c r="B320" s="268" t="s">
        <v>347</v>
      </c>
      <c r="C320" s="269">
        <v>3400</v>
      </c>
      <c r="D320" s="325" t="s">
        <v>329</v>
      </c>
      <c r="E320" s="325"/>
      <c r="F320" s="325"/>
      <c r="G320" s="325"/>
      <c r="H320" s="161"/>
      <c r="J320" s="245" t="s">
        <v>293</v>
      </c>
      <c r="K320" s="156"/>
      <c r="L320" s="156"/>
    </row>
    <row r="321" spans="1:12" s="3" customFormat="1" hidden="1" thickBot="1" x14ac:dyDescent="0.3">
      <c r="A321" s="178" t="s">
        <v>136</v>
      </c>
      <c r="B321" s="160" t="s">
        <v>322</v>
      </c>
      <c r="C321" s="160"/>
      <c r="D321" s="160"/>
      <c r="E321" s="160"/>
      <c r="F321" s="160"/>
      <c r="G321" s="160"/>
      <c r="H321" s="161"/>
      <c r="J321" s="245" t="s">
        <v>100</v>
      </c>
      <c r="K321" s="156"/>
      <c r="L321" s="156"/>
    </row>
    <row r="322" spans="1:12" s="3" customFormat="1" hidden="1" thickBot="1" x14ac:dyDescent="0.3">
      <c r="A322" s="178" t="s">
        <v>157</v>
      </c>
      <c r="B322" s="160" t="s">
        <v>322</v>
      </c>
      <c r="C322" s="160"/>
      <c r="D322" s="160"/>
      <c r="E322" s="160"/>
      <c r="F322" s="160"/>
      <c r="G322" s="160"/>
      <c r="H322" s="161"/>
      <c r="J322" s="245" t="s">
        <v>100</v>
      </c>
      <c r="K322" s="156"/>
      <c r="L322" s="156"/>
    </row>
    <row r="323" spans="1:12" s="3" customFormat="1" hidden="1" thickBot="1" x14ac:dyDescent="0.3">
      <c r="A323" s="178" t="s">
        <v>158</v>
      </c>
      <c r="B323" s="160" t="s">
        <v>322</v>
      </c>
      <c r="C323" s="160"/>
      <c r="D323" s="160"/>
      <c r="E323" s="160"/>
      <c r="F323" s="160"/>
      <c r="G323" s="160"/>
      <c r="H323" s="161"/>
      <c r="J323" s="245" t="s">
        <v>100</v>
      </c>
      <c r="K323" s="156"/>
      <c r="L323" s="156"/>
    </row>
    <row r="324" spans="1:12" s="3" customFormat="1" hidden="1" thickBot="1" x14ac:dyDescent="0.3">
      <c r="A324" s="178" t="s">
        <v>159</v>
      </c>
      <c r="B324" s="160" t="s">
        <v>322</v>
      </c>
      <c r="C324" s="160"/>
      <c r="D324" s="160"/>
      <c r="E324" s="160"/>
      <c r="F324" s="160"/>
      <c r="G324" s="160"/>
      <c r="H324" s="161"/>
      <c r="J324" s="245" t="s">
        <v>100</v>
      </c>
      <c r="K324" s="156"/>
      <c r="L324" s="156"/>
    </row>
    <row r="325" spans="1:12" s="3" customFormat="1" ht="28.8" hidden="1" thickBot="1" x14ac:dyDescent="0.35">
      <c r="A325" s="182" t="s">
        <v>160</v>
      </c>
      <c r="B325" s="160" t="s">
        <v>324</v>
      </c>
      <c r="C325" s="160"/>
      <c r="D325" s="160"/>
      <c r="E325" s="160"/>
      <c r="F325" s="160"/>
      <c r="G325" s="160"/>
      <c r="H325" s="181"/>
      <c r="J325" s="245" t="s">
        <v>100</v>
      </c>
      <c r="K325" s="156"/>
      <c r="L325" s="156"/>
    </row>
    <row r="326" spans="1:12" s="3" customFormat="1" ht="30" hidden="1" customHeight="1" x14ac:dyDescent="0.25">
      <c r="A326" s="176" t="s">
        <v>145</v>
      </c>
      <c r="B326" s="325" t="s">
        <v>330</v>
      </c>
      <c r="C326" s="325"/>
      <c r="D326" s="325"/>
      <c r="E326" s="325"/>
      <c r="F326" s="325"/>
      <c r="G326" s="325"/>
      <c r="H326" s="161"/>
      <c r="J326" s="245" t="s">
        <v>100</v>
      </c>
      <c r="K326" s="156"/>
      <c r="L326" s="156"/>
    </row>
    <row r="327" spans="1:12" s="3" customFormat="1" hidden="1" thickBot="1" x14ac:dyDescent="0.3">
      <c r="A327" s="184"/>
      <c r="B327" s="160"/>
      <c r="C327" s="160"/>
      <c r="D327" s="160"/>
      <c r="E327" s="160"/>
      <c r="F327" s="160"/>
      <c r="G327" s="160"/>
      <c r="H327" s="161"/>
      <c r="J327" s="245" t="s">
        <v>100</v>
      </c>
      <c r="K327" s="156"/>
      <c r="L327" s="156"/>
    </row>
    <row r="328" spans="1:12" s="3" customFormat="1" ht="55.8" thickBot="1" x14ac:dyDescent="0.3">
      <c r="A328" s="185" t="s">
        <v>205</v>
      </c>
      <c r="B328" s="186" t="s">
        <v>318</v>
      </c>
      <c r="C328" s="165"/>
      <c r="D328" s="165"/>
      <c r="E328" s="165"/>
      <c r="F328" s="165"/>
      <c r="G328" s="165"/>
      <c r="H328" s="165"/>
      <c r="J328" s="245" t="s">
        <v>293</v>
      </c>
      <c r="K328" s="156"/>
      <c r="L328" s="156"/>
    </row>
    <row r="329" spans="1:12" s="3" customFormat="1" ht="13.8" hidden="1" x14ac:dyDescent="0.25">
      <c r="A329" s="176" t="s">
        <v>118</v>
      </c>
      <c r="B329" s="160" t="s">
        <v>139</v>
      </c>
      <c r="C329" s="160"/>
      <c r="D329" s="160"/>
      <c r="E329" s="160"/>
      <c r="F329" s="160"/>
      <c r="G329" s="160"/>
      <c r="H329" s="161"/>
      <c r="J329" s="245" t="s">
        <v>100</v>
      </c>
      <c r="K329" s="156"/>
      <c r="L329" s="156"/>
    </row>
    <row r="330" spans="1:12" s="3" customFormat="1" ht="13.8" hidden="1" x14ac:dyDescent="0.25">
      <c r="A330" s="173"/>
      <c r="B330" s="174" t="str">
        <f>CONCATENATE($N$2&amp;": "&amp;VLOOKUP($B329,$M$3:$T$24,2,0))</f>
        <v>Font: Arial</v>
      </c>
      <c r="C330" s="174" t="str">
        <f>CONCATENATE($O$2&amp;": "&amp;VLOOKUP($B329,$M$3:$T$24,3,0))</f>
        <v>T-face: Normal</v>
      </c>
      <c r="D330" s="174" t="str">
        <f>CONCATENATE($P$2&amp;": "&amp;VLOOKUP($B329,$M$3:$T$24,4,0))</f>
        <v>Font size: 11</v>
      </c>
      <c r="E330" s="174" t="str">
        <f>CONCATENATE($Q$2&amp;": "&amp;VLOOKUP($B329,$M$3:$T$24,5,0))</f>
        <v>Row height: 15</v>
      </c>
      <c r="F330" s="174" t="str">
        <f>CONCATENATE($R$2&amp;": "&amp;VLOOKUP($B329,$M$3:$T$24,6,0))</f>
        <v>Text col: Black</v>
      </c>
      <c r="G330" s="174" t="str">
        <f>CONCATENATE($S$2&amp;": "&amp;VLOOKUP($B329,$M$3:$T$24,7,0))</f>
        <v>BG col: White</v>
      </c>
      <c r="H330" s="175" t="str">
        <f>CONCATENATE($T$2&amp;": "&amp;VLOOKUP($B329,$M$3:$T$24,8,0))</f>
        <v>Just: Left</v>
      </c>
      <c r="J330" s="245" t="s">
        <v>100</v>
      </c>
      <c r="K330" s="156"/>
      <c r="L330" s="156"/>
    </row>
    <row r="331" spans="1:12" s="3" customFormat="1" ht="55.8" thickBot="1" x14ac:dyDescent="0.3">
      <c r="A331" s="176" t="s">
        <v>125</v>
      </c>
      <c r="B331" s="160" t="s">
        <v>319</v>
      </c>
      <c r="C331" s="160"/>
      <c r="D331" s="160"/>
      <c r="E331" s="160"/>
      <c r="F331" s="160"/>
      <c r="G331" s="160"/>
      <c r="H331" s="161"/>
      <c r="J331" s="245" t="s">
        <v>293</v>
      </c>
      <c r="K331" s="156"/>
      <c r="L331" s="156"/>
    </row>
    <row r="332" spans="1:12" s="3" customFormat="1" hidden="1" thickBot="1" x14ac:dyDescent="0.3">
      <c r="A332" s="176" t="s">
        <v>126</v>
      </c>
      <c r="B332" s="160"/>
      <c r="C332" s="160"/>
      <c r="D332" s="160"/>
      <c r="E332" s="160"/>
      <c r="F332" s="160"/>
      <c r="G332" s="160"/>
      <c r="H332" s="161"/>
      <c r="J332" s="245" t="s">
        <v>100</v>
      </c>
      <c r="K332" s="156"/>
      <c r="L332" s="156"/>
    </row>
    <row r="333" spans="1:12" s="3" customFormat="1" hidden="1" thickBot="1" x14ac:dyDescent="0.3">
      <c r="A333" s="178" t="s">
        <v>130</v>
      </c>
      <c r="B333" s="160" t="s">
        <v>164</v>
      </c>
      <c r="C333" s="160"/>
      <c r="D333" s="160"/>
      <c r="E333" s="160"/>
      <c r="F333" s="160"/>
      <c r="G333" s="160"/>
      <c r="H333" s="161"/>
      <c r="J333" s="245" t="s">
        <v>100</v>
      </c>
      <c r="K333" s="156"/>
      <c r="L333" s="156"/>
    </row>
    <row r="334" spans="1:12" s="3" customFormat="1" hidden="1" thickBot="1" x14ac:dyDescent="0.3">
      <c r="A334" s="178" t="s">
        <v>118</v>
      </c>
      <c r="B334" s="325" t="s">
        <v>168</v>
      </c>
      <c r="C334" s="325"/>
      <c r="D334" s="325"/>
      <c r="E334" s="325"/>
      <c r="F334" s="325"/>
      <c r="G334" s="325"/>
      <c r="H334" s="161"/>
      <c r="J334" s="245" t="s">
        <v>100</v>
      </c>
      <c r="K334" s="156"/>
      <c r="L334" s="156"/>
    </row>
    <row r="335" spans="1:12" s="3" customFormat="1" hidden="1" thickBot="1" x14ac:dyDescent="0.3">
      <c r="A335" s="178" t="s">
        <v>136</v>
      </c>
      <c r="B335" s="160" t="s">
        <v>100</v>
      </c>
      <c r="C335" s="160"/>
      <c r="D335" s="160"/>
      <c r="E335" s="160"/>
      <c r="F335" s="160"/>
      <c r="G335" s="160"/>
      <c r="H335" s="161"/>
      <c r="J335" s="245" t="s">
        <v>100</v>
      </c>
      <c r="K335" s="156"/>
      <c r="L335" s="156"/>
    </row>
    <row r="336" spans="1:12" s="3" customFormat="1" hidden="1" thickBot="1" x14ac:dyDescent="0.3">
      <c r="A336" s="178" t="s">
        <v>157</v>
      </c>
      <c r="B336" s="160" t="s">
        <v>100</v>
      </c>
      <c r="C336" s="160"/>
      <c r="D336" s="160"/>
      <c r="E336" s="160"/>
      <c r="F336" s="160"/>
      <c r="G336" s="160"/>
      <c r="H336" s="161"/>
      <c r="J336" s="245" t="s">
        <v>100</v>
      </c>
      <c r="K336" s="156"/>
      <c r="L336" s="156"/>
    </row>
    <row r="337" spans="1:20" s="3" customFormat="1" hidden="1" thickBot="1" x14ac:dyDescent="0.3">
      <c r="A337" s="178" t="s">
        <v>158</v>
      </c>
      <c r="B337" s="160" t="s">
        <v>100</v>
      </c>
      <c r="C337" s="160"/>
      <c r="D337" s="160"/>
      <c r="E337" s="160"/>
      <c r="F337" s="160"/>
      <c r="G337" s="160"/>
      <c r="H337" s="161"/>
      <c r="J337" s="245" t="s">
        <v>100</v>
      </c>
      <c r="K337" s="156"/>
      <c r="L337" s="156"/>
    </row>
    <row r="338" spans="1:20" s="3" customFormat="1" hidden="1" thickBot="1" x14ac:dyDescent="0.3">
      <c r="A338" s="178" t="s">
        <v>159</v>
      </c>
      <c r="B338" s="160" t="s">
        <v>100</v>
      </c>
      <c r="C338" s="160"/>
      <c r="D338" s="160"/>
      <c r="E338" s="160"/>
      <c r="F338" s="160"/>
      <c r="G338" s="160"/>
      <c r="H338" s="161"/>
      <c r="J338" s="245" t="s">
        <v>100</v>
      </c>
      <c r="K338" s="156"/>
      <c r="L338" s="156"/>
    </row>
    <row r="339" spans="1:20" s="3" customFormat="1" ht="28.8" hidden="1" thickBot="1" x14ac:dyDescent="0.35">
      <c r="A339" s="182" t="s">
        <v>160</v>
      </c>
      <c r="B339" s="160" t="str">
        <f>IF(B329=$M$4,"Yes","No")</f>
        <v>No</v>
      </c>
      <c r="C339" s="160"/>
      <c r="D339" s="160"/>
      <c r="E339" s="160"/>
      <c r="F339" s="160"/>
      <c r="G339" s="160"/>
      <c r="H339" s="181"/>
      <c r="J339" s="245" t="s">
        <v>100</v>
      </c>
      <c r="K339" s="156"/>
      <c r="L339" s="156"/>
    </row>
    <row r="340" spans="1:20" s="3" customFormat="1" hidden="1" thickBot="1" x14ac:dyDescent="0.3">
      <c r="A340" s="176" t="s">
        <v>145</v>
      </c>
      <c r="B340" s="325" t="s">
        <v>320</v>
      </c>
      <c r="C340" s="325"/>
      <c r="D340" s="325"/>
      <c r="E340" s="325"/>
      <c r="F340" s="325"/>
      <c r="G340" s="325"/>
      <c r="H340" s="161"/>
      <c r="J340" s="245" t="s">
        <v>100</v>
      </c>
      <c r="K340" s="156"/>
      <c r="L340" s="156"/>
    </row>
    <row r="341" spans="1:20" s="3" customFormat="1" hidden="1" thickBot="1" x14ac:dyDescent="0.3">
      <c r="A341" s="184"/>
      <c r="B341" s="160"/>
      <c r="C341" s="160"/>
      <c r="D341" s="160"/>
      <c r="E341" s="160"/>
      <c r="F341" s="160"/>
      <c r="G341" s="160"/>
      <c r="H341" s="161"/>
      <c r="J341" s="245" t="s">
        <v>100</v>
      </c>
      <c r="K341" s="156"/>
      <c r="L341" s="156"/>
    </row>
    <row r="342" spans="1:20" s="3" customFormat="1" hidden="1" thickBot="1" x14ac:dyDescent="0.3">
      <c r="A342" s="185" t="s">
        <v>216</v>
      </c>
      <c r="B342" s="186" t="s">
        <v>187</v>
      </c>
      <c r="C342" s="165"/>
      <c r="D342" s="165"/>
      <c r="E342" s="165"/>
      <c r="F342" s="165"/>
      <c r="G342" s="165"/>
      <c r="H342" s="165"/>
      <c r="J342" s="245" t="s">
        <v>155</v>
      </c>
      <c r="K342" s="156"/>
      <c r="L342" s="156"/>
    </row>
    <row r="343" spans="1:20" s="3" customFormat="1" hidden="1" thickBot="1" x14ac:dyDescent="0.3">
      <c r="A343" s="176" t="s">
        <v>118</v>
      </c>
      <c r="B343" s="160" t="s">
        <v>147</v>
      </c>
      <c r="C343" s="160"/>
      <c r="D343" s="160"/>
      <c r="E343" s="160"/>
      <c r="F343" s="160"/>
      <c r="G343" s="160"/>
      <c r="H343" s="161"/>
      <c r="J343" s="245" t="s">
        <v>100</v>
      </c>
      <c r="K343" s="156"/>
      <c r="L343" s="156"/>
    </row>
    <row r="344" spans="1:20" s="192" customFormat="1" hidden="1" thickBot="1" x14ac:dyDescent="0.3">
      <c r="A344" s="173"/>
      <c r="B344" s="174" t="str">
        <f>CONCATENATE($N$2&amp;": "&amp;VLOOKUP($B343,$M$3:$T$24,2,0))</f>
        <v>Font: Arial</v>
      </c>
      <c r="C344" s="174" t="str">
        <f>CONCATENATE($O$2&amp;": "&amp;VLOOKUP($B343,$M$3:$T$24,3,0))</f>
        <v>T-face: Bold</v>
      </c>
      <c r="D344" s="174" t="str">
        <f>CONCATENATE($P$2&amp;": "&amp;VLOOKUP($B343,$M$3:$T$24,4,0))</f>
        <v>Font size: 14</v>
      </c>
      <c r="E344" s="174" t="str">
        <f>CONCATENATE($Q$2&amp;": "&amp;VLOOKUP($B343,$M$3:$T$24,5,0))</f>
        <v>Row height: 31.5</v>
      </c>
      <c r="F344" s="174" t="str">
        <f>CONCATENATE($R$2&amp;": "&amp;VLOOKUP($B343,$M$3:$T$24,6,0))</f>
        <v>Text col: Teal</v>
      </c>
      <c r="G344" s="174" t="str">
        <f>CONCATENATE($S$2&amp;": "&amp;VLOOKUP($B343,$M$3:$T$24,7,0))</f>
        <v>BG col: White</v>
      </c>
      <c r="H344" s="175" t="str">
        <f>CONCATENATE($T$2&amp;": "&amp;VLOOKUP($B343,$M$3:$T$24,8,0))</f>
        <v>Just: Left</v>
      </c>
      <c r="I344" s="3"/>
      <c r="J344" s="245" t="s">
        <v>100</v>
      </c>
      <c r="K344" s="156"/>
      <c r="L344" s="156"/>
      <c r="M344" s="3"/>
      <c r="N344" s="3"/>
      <c r="O344" s="3"/>
      <c r="P344" s="3"/>
      <c r="Q344" s="3"/>
      <c r="R344" s="3"/>
      <c r="S344" s="3"/>
      <c r="T344" s="3"/>
    </row>
    <row r="345" spans="1:20" s="3" customFormat="1" ht="15" hidden="1" thickBot="1" x14ac:dyDescent="0.35">
      <c r="A345" s="176" t="s">
        <v>125</v>
      </c>
      <c r="B345" s="160" t="s">
        <v>50</v>
      </c>
      <c r="C345" s="160"/>
      <c r="D345" s="160"/>
      <c r="E345" s="160"/>
      <c r="F345" s="160"/>
      <c r="G345" s="160"/>
      <c r="H345" s="161"/>
      <c r="I345" s="192"/>
      <c r="J345" s="245" t="s">
        <v>155</v>
      </c>
      <c r="K345" s="156"/>
      <c r="L345" s="156"/>
      <c r="S345"/>
      <c r="T345"/>
    </row>
    <row r="346" spans="1:20" s="3" customFormat="1" hidden="1" thickBot="1" x14ac:dyDescent="0.3">
      <c r="A346" s="176" t="s">
        <v>126</v>
      </c>
      <c r="B346" s="160"/>
      <c r="C346" s="160"/>
      <c r="D346" s="160"/>
      <c r="E346" s="160"/>
      <c r="F346" s="160"/>
      <c r="G346" s="160"/>
      <c r="H346" s="161"/>
      <c r="J346" s="245" t="s">
        <v>100</v>
      </c>
      <c r="K346" s="156"/>
      <c r="L346" s="156"/>
      <c r="M346" s="183"/>
      <c r="N346" s="183"/>
      <c r="O346" s="183"/>
      <c r="P346" s="183"/>
      <c r="Q346" s="183"/>
      <c r="R346" s="183"/>
    </row>
    <row r="347" spans="1:20" s="3" customFormat="1" hidden="1" thickBot="1" x14ac:dyDescent="0.3">
      <c r="A347" s="178" t="s">
        <v>130</v>
      </c>
      <c r="B347" s="160" t="s">
        <v>164</v>
      </c>
      <c r="C347" s="160"/>
      <c r="D347" s="160"/>
      <c r="E347" s="160"/>
      <c r="F347" s="160"/>
      <c r="G347" s="160"/>
      <c r="H347" s="161"/>
      <c r="J347" s="245" t="s">
        <v>100</v>
      </c>
      <c r="K347" s="156"/>
      <c r="L347" s="156"/>
    </row>
    <row r="348" spans="1:20" s="3" customFormat="1" hidden="1" thickBot="1" x14ac:dyDescent="0.3">
      <c r="A348" s="178" t="s">
        <v>118</v>
      </c>
      <c r="B348" s="325" t="s">
        <v>168</v>
      </c>
      <c r="C348" s="325"/>
      <c r="D348" s="325"/>
      <c r="E348" s="325"/>
      <c r="F348" s="325"/>
      <c r="G348" s="325"/>
      <c r="H348" s="161"/>
      <c r="J348" s="245" t="s">
        <v>155</v>
      </c>
      <c r="K348" s="156"/>
      <c r="L348" s="156"/>
    </row>
    <row r="349" spans="1:20" s="3" customFormat="1" hidden="1" thickBot="1" x14ac:dyDescent="0.3">
      <c r="A349" s="178" t="s">
        <v>136</v>
      </c>
      <c r="B349" s="160" t="s">
        <v>100</v>
      </c>
      <c r="C349" s="160"/>
      <c r="D349" s="160"/>
      <c r="E349" s="160"/>
      <c r="F349" s="160"/>
      <c r="G349" s="160"/>
      <c r="H349" s="161"/>
      <c r="J349" s="245" t="s">
        <v>100</v>
      </c>
      <c r="K349" s="156"/>
      <c r="L349" s="156"/>
    </row>
    <row r="350" spans="1:20" s="3" customFormat="1" hidden="1" thickBot="1" x14ac:dyDescent="0.3">
      <c r="A350" s="178" t="s">
        <v>157</v>
      </c>
      <c r="B350" s="160" t="s">
        <v>100</v>
      </c>
      <c r="C350" s="160"/>
      <c r="D350" s="160"/>
      <c r="E350" s="160"/>
      <c r="F350" s="160"/>
      <c r="G350" s="160"/>
      <c r="H350" s="161"/>
      <c r="J350" s="245" t="s">
        <v>100</v>
      </c>
      <c r="K350" s="156"/>
      <c r="L350" s="156"/>
      <c r="S350" s="192"/>
      <c r="T350" s="192"/>
    </row>
    <row r="351" spans="1:20" s="3" customFormat="1" hidden="1" thickBot="1" x14ac:dyDescent="0.3">
      <c r="A351" s="178" t="s">
        <v>158</v>
      </c>
      <c r="B351" s="160" t="s">
        <v>100</v>
      </c>
      <c r="C351" s="160"/>
      <c r="D351" s="160"/>
      <c r="E351" s="160"/>
      <c r="F351" s="160"/>
      <c r="G351" s="160"/>
      <c r="H351" s="161"/>
      <c r="J351" s="245" t="s">
        <v>100</v>
      </c>
      <c r="K351" s="156"/>
      <c r="L351" s="156"/>
      <c r="M351" s="192"/>
      <c r="N351" s="192"/>
      <c r="O351" s="192"/>
      <c r="P351" s="192"/>
      <c r="Q351" s="192"/>
      <c r="R351" s="192"/>
    </row>
    <row r="352" spans="1:20" s="3" customFormat="1" hidden="1" thickBot="1" x14ac:dyDescent="0.3">
      <c r="A352" s="178" t="s">
        <v>159</v>
      </c>
      <c r="B352" s="160" t="s">
        <v>100</v>
      </c>
      <c r="C352" s="160"/>
      <c r="D352" s="160"/>
      <c r="E352" s="160"/>
      <c r="F352" s="160"/>
      <c r="G352" s="160"/>
      <c r="H352" s="161"/>
      <c r="J352" s="245" t="s">
        <v>100</v>
      </c>
      <c r="K352" s="156"/>
      <c r="L352" s="156"/>
    </row>
    <row r="353" spans="1:20" ht="28.8" hidden="1" thickBot="1" x14ac:dyDescent="0.35">
      <c r="A353" s="182" t="s">
        <v>160</v>
      </c>
      <c r="B353" s="160" t="str">
        <f>IF(B343=$M$4,"Yes","No")</f>
        <v>No</v>
      </c>
      <c r="C353" s="160"/>
      <c r="D353" s="160"/>
      <c r="E353" s="160"/>
      <c r="F353" s="160"/>
      <c r="G353" s="160"/>
      <c r="H353" s="181"/>
      <c r="I353" s="3"/>
      <c r="J353" s="245" t="s">
        <v>100</v>
      </c>
      <c r="K353" s="156"/>
      <c r="L353" s="156"/>
      <c r="M353" s="3"/>
      <c r="N353" s="3"/>
      <c r="O353" s="3"/>
      <c r="P353" s="3"/>
      <c r="Q353" s="3"/>
      <c r="R353" s="3"/>
      <c r="S353" s="3"/>
      <c r="T353" s="3"/>
    </row>
    <row r="354" spans="1:20" s="3" customFormat="1" hidden="1" thickBot="1" x14ac:dyDescent="0.3">
      <c r="A354" s="176" t="s">
        <v>145</v>
      </c>
      <c r="B354" s="325" t="s">
        <v>169</v>
      </c>
      <c r="C354" s="325"/>
      <c r="D354" s="325"/>
      <c r="E354" s="325"/>
      <c r="F354" s="325"/>
      <c r="G354" s="325"/>
      <c r="H354" s="161"/>
      <c r="I354" s="191"/>
      <c r="J354" s="245" t="s">
        <v>100</v>
      </c>
      <c r="K354" s="156"/>
      <c r="L354" s="156"/>
    </row>
    <row r="355" spans="1:20" s="3" customFormat="1" hidden="1" thickBot="1" x14ac:dyDescent="0.3">
      <c r="A355" s="184"/>
      <c r="B355" s="160"/>
      <c r="C355" s="160"/>
      <c r="D355" s="160"/>
      <c r="E355" s="160"/>
      <c r="F355" s="160"/>
      <c r="G355" s="160"/>
      <c r="H355" s="161"/>
      <c r="J355" s="245" t="s">
        <v>100</v>
      </c>
      <c r="K355" s="156"/>
      <c r="L355" s="156"/>
    </row>
    <row r="356" spans="1:20" s="3" customFormat="1" hidden="1" thickBot="1" x14ac:dyDescent="0.3">
      <c r="A356" s="185" t="s">
        <v>224</v>
      </c>
      <c r="B356" s="186" t="s">
        <v>207</v>
      </c>
      <c r="C356" s="165"/>
      <c r="D356" s="165"/>
      <c r="E356" s="165"/>
      <c r="F356" s="165"/>
      <c r="G356" s="165"/>
      <c r="H356" s="165"/>
      <c r="J356" s="245" t="s">
        <v>100</v>
      </c>
      <c r="K356" s="156"/>
      <c r="L356" s="156"/>
    </row>
    <row r="357" spans="1:20" s="3" customFormat="1" ht="13.5" hidden="1" customHeight="1" x14ac:dyDescent="0.25">
      <c r="A357" s="176" t="s">
        <v>118</v>
      </c>
      <c r="B357" s="160" t="s">
        <v>151</v>
      </c>
      <c r="C357" s="160"/>
      <c r="D357" s="160"/>
      <c r="E357" s="160"/>
      <c r="F357" s="160"/>
      <c r="G357" s="160"/>
      <c r="H357" s="161"/>
      <c r="J357" s="245" t="s">
        <v>100</v>
      </c>
      <c r="K357" s="156"/>
      <c r="L357" s="156"/>
    </row>
    <row r="358" spans="1:20" s="192" customFormat="1" hidden="1" thickBot="1" x14ac:dyDescent="0.3">
      <c r="A358" s="173"/>
      <c r="B358" s="174" t="str">
        <f>CONCATENATE($N$2&amp;": "&amp;VLOOKUP($B357,$M$3:$T$24,2,0))</f>
        <v>Font: Arial</v>
      </c>
      <c r="C358" s="174" t="str">
        <f>CONCATENATE($O$2&amp;": "&amp;VLOOKUP($B357,$M$3:$T$24,3,0))</f>
        <v>T-face: Bold</v>
      </c>
      <c r="D358" s="174" t="str">
        <f>CONCATENATE($P$2&amp;": "&amp;VLOOKUP($B357,$M$3:$T$24,4,0))</f>
        <v>Font size: 11</v>
      </c>
      <c r="E358" s="174" t="str">
        <f>CONCATENATE($Q$2&amp;": "&amp;VLOOKUP($B357,$M$3:$T$24,5,0))</f>
        <v>Row height: 31.5</v>
      </c>
      <c r="F358" s="174" t="str">
        <f>CONCATENATE($R$2&amp;": "&amp;VLOOKUP($B357,$M$3:$T$24,6,0))</f>
        <v>Text col: Black</v>
      </c>
      <c r="G358" s="174" t="str">
        <f>CONCATENATE($S$2&amp;": "&amp;VLOOKUP($B357,$M$3:$T$24,7,0))</f>
        <v>BG col: White</v>
      </c>
      <c r="H358" s="175" t="str">
        <f>CONCATENATE($T$2&amp;": "&amp;VLOOKUP($B357,$M$3:$T$24,8,0))</f>
        <v>Just: Centre</v>
      </c>
      <c r="I358" s="3"/>
      <c r="J358" s="245" t="s">
        <v>100</v>
      </c>
      <c r="K358" s="156"/>
      <c r="L358" s="156"/>
      <c r="M358" s="3"/>
      <c r="N358" s="3"/>
      <c r="O358" s="3"/>
      <c r="P358" s="3"/>
      <c r="Q358" s="3"/>
      <c r="R358" s="3"/>
      <c r="S358" s="3"/>
      <c r="T358" s="3"/>
    </row>
    <row r="359" spans="1:20" s="3" customFormat="1" ht="15" hidden="1" thickBot="1" x14ac:dyDescent="0.35">
      <c r="A359" s="176" t="s">
        <v>125</v>
      </c>
      <c r="B359" s="160" t="s">
        <v>209</v>
      </c>
      <c r="C359" s="160"/>
      <c r="D359" s="160"/>
      <c r="E359" s="160"/>
      <c r="F359" s="160"/>
      <c r="G359" s="160"/>
      <c r="H359" s="161"/>
      <c r="I359" s="192"/>
      <c r="J359" s="245" t="s">
        <v>100</v>
      </c>
      <c r="K359" s="156"/>
      <c r="L359" s="156"/>
      <c r="S359"/>
      <c r="T359"/>
    </row>
    <row r="360" spans="1:20" s="3" customFormat="1" hidden="1" thickBot="1" x14ac:dyDescent="0.3">
      <c r="A360" s="176" t="s">
        <v>126</v>
      </c>
      <c r="B360" s="160"/>
      <c r="C360" s="160"/>
      <c r="D360" s="160"/>
      <c r="E360" s="160"/>
      <c r="F360" s="160"/>
      <c r="G360" s="160"/>
      <c r="H360" s="161"/>
      <c r="J360" s="245" t="s">
        <v>100</v>
      </c>
      <c r="K360" s="156"/>
      <c r="L360" s="156"/>
      <c r="M360" s="183"/>
      <c r="N360" s="183"/>
      <c r="O360" s="183"/>
      <c r="P360" s="183"/>
      <c r="Q360" s="183"/>
      <c r="R360" s="183"/>
    </row>
    <row r="361" spans="1:20" s="3" customFormat="1" hidden="1" thickBot="1" x14ac:dyDescent="0.3">
      <c r="A361" s="178" t="s">
        <v>130</v>
      </c>
      <c r="B361" s="160" t="s">
        <v>164</v>
      </c>
      <c r="C361" s="160"/>
      <c r="D361" s="160"/>
      <c r="E361" s="160"/>
      <c r="F361" s="160"/>
      <c r="G361" s="160"/>
      <c r="H361" s="161"/>
      <c r="J361" s="245" t="s">
        <v>100</v>
      </c>
      <c r="K361" s="156"/>
      <c r="L361" s="156"/>
    </row>
    <row r="362" spans="1:20" s="3" customFormat="1" hidden="1" thickBot="1" x14ac:dyDescent="0.3">
      <c r="A362" s="178" t="s">
        <v>118</v>
      </c>
      <c r="B362" s="325" t="s">
        <v>168</v>
      </c>
      <c r="C362" s="325"/>
      <c r="D362" s="325"/>
      <c r="E362" s="325"/>
      <c r="F362" s="325"/>
      <c r="G362" s="325"/>
      <c r="H362" s="161"/>
      <c r="J362" s="245" t="s">
        <v>100</v>
      </c>
      <c r="K362" s="156"/>
      <c r="L362" s="156"/>
    </row>
    <row r="363" spans="1:20" s="3" customFormat="1" hidden="1" thickBot="1" x14ac:dyDescent="0.3">
      <c r="A363" s="178" t="s">
        <v>136</v>
      </c>
      <c r="B363" s="160" t="s">
        <v>100</v>
      </c>
      <c r="C363" s="160"/>
      <c r="D363" s="160"/>
      <c r="E363" s="160"/>
      <c r="F363" s="160"/>
      <c r="G363" s="160"/>
      <c r="H363" s="161"/>
      <c r="J363" s="245" t="s">
        <v>100</v>
      </c>
      <c r="K363" s="156"/>
      <c r="L363" s="156"/>
    </row>
    <row r="364" spans="1:20" s="3" customFormat="1" ht="15.75" hidden="1" customHeight="1" x14ac:dyDescent="0.25">
      <c r="A364" s="178" t="s">
        <v>157</v>
      </c>
      <c r="B364" s="160" t="s">
        <v>100</v>
      </c>
      <c r="C364" s="160"/>
      <c r="D364" s="160"/>
      <c r="E364" s="160"/>
      <c r="F364" s="160"/>
      <c r="G364" s="160"/>
      <c r="H364" s="161"/>
      <c r="J364" s="245" t="s">
        <v>100</v>
      </c>
      <c r="K364" s="156"/>
      <c r="L364" s="156"/>
      <c r="S364" s="192"/>
      <c r="T364" s="192"/>
    </row>
    <row r="365" spans="1:20" s="3" customFormat="1" ht="15.75" hidden="1" customHeight="1" x14ac:dyDescent="0.25">
      <c r="A365" s="178" t="s">
        <v>158</v>
      </c>
      <c r="B365" s="160" t="s">
        <v>100</v>
      </c>
      <c r="C365" s="160"/>
      <c r="D365" s="160"/>
      <c r="E365" s="160"/>
      <c r="F365" s="160"/>
      <c r="G365" s="160"/>
      <c r="H365" s="161"/>
      <c r="J365" s="245" t="s">
        <v>100</v>
      </c>
      <c r="K365" s="156"/>
      <c r="L365" s="156"/>
      <c r="M365" s="192"/>
      <c r="N365" s="192"/>
      <c r="O365" s="192"/>
      <c r="P365" s="192"/>
      <c r="Q365" s="192"/>
      <c r="R365" s="192"/>
    </row>
    <row r="366" spans="1:20" s="3" customFormat="1" ht="15.75" hidden="1" customHeight="1" x14ac:dyDescent="0.25">
      <c r="A366" s="178" t="s">
        <v>159</v>
      </c>
      <c r="B366" s="160" t="s">
        <v>100</v>
      </c>
      <c r="C366" s="160"/>
      <c r="D366" s="160"/>
      <c r="E366" s="160"/>
      <c r="F366" s="160"/>
      <c r="G366" s="160"/>
      <c r="H366" s="161"/>
      <c r="J366" s="245" t="s">
        <v>100</v>
      </c>
      <c r="K366" s="156"/>
      <c r="L366" s="156"/>
    </row>
    <row r="367" spans="1:20" ht="28.8" hidden="1" thickBot="1" x14ac:dyDescent="0.35">
      <c r="A367" s="182" t="s">
        <v>160</v>
      </c>
      <c r="B367" s="160" t="str">
        <f>IF(B357=$M$4,"Yes","No")</f>
        <v>No</v>
      </c>
      <c r="C367" s="160"/>
      <c r="D367" s="160"/>
      <c r="E367" s="160"/>
      <c r="F367" s="160"/>
      <c r="G367" s="160"/>
      <c r="H367" s="181"/>
      <c r="I367" s="3"/>
      <c r="J367" s="245" t="s">
        <v>100</v>
      </c>
      <c r="K367" s="156"/>
      <c r="L367" s="156"/>
      <c r="M367" s="3"/>
      <c r="N367" s="3"/>
      <c r="O367" s="3"/>
      <c r="P367" s="3"/>
      <c r="Q367" s="3"/>
      <c r="R367" s="3"/>
      <c r="S367" s="3"/>
      <c r="T367" s="3"/>
    </row>
    <row r="368" spans="1:20" s="3" customFormat="1" ht="15.75" hidden="1" customHeight="1" x14ac:dyDescent="0.25">
      <c r="A368" s="176" t="s">
        <v>145</v>
      </c>
      <c r="B368" s="325" t="s">
        <v>203</v>
      </c>
      <c r="C368" s="325"/>
      <c r="D368" s="325"/>
      <c r="E368" s="325"/>
      <c r="F368" s="325"/>
      <c r="G368" s="325"/>
      <c r="H368" s="161"/>
      <c r="I368" s="191"/>
      <c r="J368" s="245" t="s">
        <v>100</v>
      </c>
      <c r="K368" s="156"/>
      <c r="L368" s="156"/>
    </row>
    <row r="369" spans="1:20" s="3" customFormat="1" ht="15.75" hidden="1" customHeight="1" thickBot="1" x14ac:dyDescent="0.3">
      <c r="A369" s="184"/>
      <c r="B369" s="160"/>
      <c r="C369" s="160"/>
      <c r="D369" s="160"/>
      <c r="E369" s="160"/>
      <c r="F369" s="160"/>
      <c r="G369" s="160"/>
      <c r="H369" s="161"/>
      <c r="J369" s="245" t="s">
        <v>100</v>
      </c>
      <c r="K369" s="156"/>
      <c r="L369" s="156"/>
    </row>
    <row r="370" spans="1:20" s="3" customFormat="1" hidden="1" thickBot="1" x14ac:dyDescent="0.3">
      <c r="A370" s="185" t="s">
        <v>225</v>
      </c>
      <c r="B370" s="186" t="s">
        <v>208</v>
      </c>
      <c r="C370" s="196"/>
      <c r="D370" s="196"/>
      <c r="E370" s="196"/>
      <c r="F370" s="196"/>
      <c r="G370" s="196"/>
      <c r="H370" s="197"/>
      <c r="J370" s="245" t="s">
        <v>100</v>
      </c>
      <c r="K370" s="156"/>
      <c r="L370" s="156"/>
    </row>
    <row r="371" spans="1:20" s="3" customFormat="1" ht="13.5" hidden="1" customHeight="1" x14ac:dyDescent="0.25">
      <c r="A371" s="176" t="s">
        <v>118</v>
      </c>
      <c r="B371" s="160" t="s">
        <v>151</v>
      </c>
      <c r="C371" s="160"/>
      <c r="D371" s="160"/>
      <c r="E371" s="160"/>
      <c r="F371" s="160"/>
      <c r="G371" s="160"/>
      <c r="H371" s="161"/>
      <c r="J371" s="245" t="s">
        <v>100</v>
      </c>
      <c r="K371" s="156"/>
      <c r="L371" s="156"/>
    </row>
    <row r="372" spans="1:20" s="192" customFormat="1" hidden="1" thickBot="1" x14ac:dyDescent="0.3">
      <c r="A372" s="173"/>
      <c r="B372" s="174" t="str">
        <f>CONCATENATE($N$2&amp;": "&amp;VLOOKUP($B371,$M$3:$T$24,2,0))</f>
        <v>Font: Arial</v>
      </c>
      <c r="C372" s="174" t="str">
        <f>CONCATENATE($O$2&amp;": "&amp;VLOOKUP($B371,$M$3:$T$24,3,0))</f>
        <v>T-face: Bold</v>
      </c>
      <c r="D372" s="174" t="str">
        <f>CONCATENATE($P$2&amp;": "&amp;VLOOKUP($B371,$M$3:$T$24,4,0))</f>
        <v>Font size: 11</v>
      </c>
      <c r="E372" s="174" t="str">
        <f>CONCATENATE($Q$2&amp;": "&amp;VLOOKUP($B371,$M$3:$T$24,5,0))</f>
        <v>Row height: 31.5</v>
      </c>
      <c r="F372" s="174" t="str">
        <f>CONCATENATE($R$2&amp;": "&amp;VLOOKUP($B371,$M$3:$T$24,6,0))</f>
        <v>Text col: Black</v>
      </c>
      <c r="G372" s="174" t="str">
        <f>CONCATENATE($S$2&amp;": "&amp;VLOOKUP($B371,$M$3:$T$24,7,0))</f>
        <v>BG col: White</v>
      </c>
      <c r="H372" s="175" t="str">
        <f>CONCATENATE($T$2&amp;": "&amp;VLOOKUP($B371,$M$3:$T$24,8,0))</f>
        <v>Just: Centre</v>
      </c>
      <c r="I372" s="3"/>
      <c r="J372" s="245" t="s">
        <v>100</v>
      </c>
      <c r="K372" s="156"/>
      <c r="L372" s="156"/>
      <c r="M372" s="3"/>
      <c r="N372" s="3"/>
      <c r="O372" s="3"/>
      <c r="P372" s="3"/>
      <c r="Q372" s="3"/>
      <c r="R372" s="3"/>
      <c r="S372" s="3"/>
      <c r="T372" s="3"/>
    </row>
    <row r="373" spans="1:20" s="3" customFormat="1" ht="15" hidden="1" thickBot="1" x14ac:dyDescent="0.35">
      <c r="A373" s="176" t="s">
        <v>125</v>
      </c>
      <c r="B373" s="160" t="s">
        <v>210</v>
      </c>
      <c r="C373" s="160"/>
      <c r="D373" s="160"/>
      <c r="E373" s="160"/>
      <c r="F373" s="160"/>
      <c r="G373" s="160"/>
      <c r="H373" s="161"/>
      <c r="I373" s="192"/>
      <c r="J373" s="245" t="s">
        <v>100</v>
      </c>
      <c r="K373" s="156"/>
      <c r="L373" s="156"/>
      <c r="S373"/>
      <c r="T373"/>
    </row>
    <row r="374" spans="1:20" s="3" customFormat="1" hidden="1" thickBot="1" x14ac:dyDescent="0.3">
      <c r="A374" s="176" t="s">
        <v>126</v>
      </c>
      <c r="B374" s="160"/>
      <c r="C374" s="160"/>
      <c r="D374" s="160"/>
      <c r="E374" s="160"/>
      <c r="F374" s="160"/>
      <c r="G374" s="160"/>
      <c r="H374" s="161"/>
      <c r="J374" s="245" t="s">
        <v>100</v>
      </c>
      <c r="K374" s="156"/>
      <c r="L374" s="156"/>
      <c r="M374" s="183"/>
      <c r="N374" s="183"/>
      <c r="O374" s="183"/>
      <c r="P374" s="183"/>
      <c r="Q374" s="183"/>
      <c r="R374" s="183"/>
    </row>
    <row r="375" spans="1:20" s="3" customFormat="1" hidden="1" thickBot="1" x14ac:dyDescent="0.3">
      <c r="A375" s="178" t="s">
        <v>130</v>
      </c>
      <c r="B375" s="160" t="s">
        <v>164</v>
      </c>
      <c r="C375" s="160"/>
      <c r="D375" s="160"/>
      <c r="E375" s="160"/>
      <c r="F375" s="160"/>
      <c r="G375" s="160"/>
      <c r="H375" s="161"/>
      <c r="J375" s="245" t="s">
        <v>100</v>
      </c>
      <c r="K375" s="156"/>
      <c r="L375" s="156"/>
    </row>
    <row r="376" spans="1:20" s="3" customFormat="1" hidden="1" thickBot="1" x14ac:dyDescent="0.3">
      <c r="A376" s="178" t="s">
        <v>118</v>
      </c>
      <c r="B376" s="325" t="s">
        <v>168</v>
      </c>
      <c r="C376" s="325"/>
      <c r="D376" s="325"/>
      <c r="E376" s="325"/>
      <c r="F376" s="325"/>
      <c r="G376" s="325"/>
      <c r="H376" s="161"/>
      <c r="J376" s="245" t="s">
        <v>100</v>
      </c>
      <c r="K376" s="156"/>
      <c r="L376" s="156"/>
    </row>
    <row r="377" spans="1:20" s="3" customFormat="1" hidden="1" thickBot="1" x14ac:dyDescent="0.3">
      <c r="A377" s="178" t="s">
        <v>136</v>
      </c>
      <c r="B377" s="160" t="s">
        <v>100</v>
      </c>
      <c r="C377" s="160"/>
      <c r="D377" s="160"/>
      <c r="E377" s="160"/>
      <c r="F377" s="160"/>
      <c r="G377" s="160"/>
      <c r="H377" s="161"/>
      <c r="J377" s="245" t="s">
        <v>100</v>
      </c>
      <c r="K377" s="156"/>
      <c r="L377" s="156"/>
    </row>
    <row r="378" spans="1:20" s="3" customFormat="1" ht="15.75" hidden="1" customHeight="1" x14ac:dyDescent="0.25">
      <c r="A378" s="178" t="s">
        <v>157</v>
      </c>
      <c r="B378" s="160" t="s">
        <v>100</v>
      </c>
      <c r="C378" s="160"/>
      <c r="D378" s="160"/>
      <c r="E378" s="160"/>
      <c r="F378" s="160"/>
      <c r="G378" s="160"/>
      <c r="H378" s="161"/>
      <c r="J378" s="245" t="s">
        <v>100</v>
      </c>
      <c r="K378" s="156"/>
      <c r="L378" s="156"/>
      <c r="S378" s="192"/>
      <c r="T378" s="192"/>
    </row>
    <row r="379" spans="1:20" s="3" customFormat="1" ht="15.75" hidden="1" customHeight="1" x14ac:dyDescent="0.25">
      <c r="A379" s="178" t="s">
        <v>158</v>
      </c>
      <c r="B379" s="160" t="s">
        <v>100</v>
      </c>
      <c r="C379" s="160"/>
      <c r="D379" s="160"/>
      <c r="E379" s="160"/>
      <c r="F379" s="160"/>
      <c r="G379" s="160"/>
      <c r="H379" s="161"/>
      <c r="J379" s="245" t="s">
        <v>100</v>
      </c>
      <c r="K379" s="156"/>
      <c r="L379" s="156"/>
      <c r="M379" s="192"/>
      <c r="N379" s="192"/>
      <c r="O379" s="192"/>
      <c r="P379" s="192"/>
      <c r="Q379" s="192"/>
      <c r="R379" s="192"/>
    </row>
    <row r="380" spans="1:20" s="3" customFormat="1" ht="15.75" hidden="1" customHeight="1" x14ac:dyDescent="0.25">
      <c r="A380" s="178" t="s">
        <v>159</v>
      </c>
      <c r="B380" s="160" t="s">
        <v>100</v>
      </c>
      <c r="C380" s="160"/>
      <c r="D380" s="160"/>
      <c r="E380" s="160"/>
      <c r="F380" s="160"/>
      <c r="G380" s="160"/>
      <c r="H380" s="161"/>
      <c r="J380" s="245" t="s">
        <v>100</v>
      </c>
      <c r="K380" s="156"/>
      <c r="L380" s="156"/>
    </row>
    <row r="381" spans="1:20" ht="28.8" hidden="1" thickBot="1" x14ac:dyDescent="0.35">
      <c r="A381" s="182" t="s">
        <v>160</v>
      </c>
      <c r="B381" s="160" t="str">
        <f>IF(B371=$M$4,"Yes","No")</f>
        <v>No</v>
      </c>
      <c r="C381" s="160"/>
      <c r="D381" s="160"/>
      <c r="E381" s="160"/>
      <c r="F381" s="160"/>
      <c r="G381" s="160"/>
      <c r="H381" s="181"/>
      <c r="I381" s="3"/>
      <c r="J381" s="245" t="s">
        <v>100</v>
      </c>
      <c r="K381" s="156"/>
      <c r="L381" s="156"/>
      <c r="M381" s="3"/>
      <c r="N381" s="3"/>
      <c r="O381" s="3"/>
      <c r="P381" s="3"/>
      <c r="Q381" s="3"/>
      <c r="R381" s="3"/>
      <c r="S381" s="3"/>
      <c r="T381" s="3"/>
    </row>
    <row r="382" spans="1:20" s="3" customFormat="1" ht="15.75" hidden="1" customHeight="1" x14ac:dyDescent="0.25">
      <c r="A382" s="176" t="s">
        <v>145</v>
      </c>
      <c r="B382" s="325" t="s">
        <v>204</v>
      </c>
      <c r="C382" s="325"/>
      <c r="D382" s="325"/>
      <c r="E382" s="325"/>
      <c r="F382" s="325"/>
      <c r="G382" s="325"/>
      <c r="H382" s="161"/>
      <c r="I382" s="191"/>
      <c r="J382" s="245" t="s">
        <v>100</v>
      </c>
      <c r="K382" s="156"/>
      <c r="L382" s="156"/>
    </row>
    <row r="383" spans="1:20" s="3" customFormat="1" ht="15.75" hidden="1" customHeight="1" thickBot="1" x14ac:dyDescent="0.3">
      <c r="A383" s="184"/>
      <c r="B383" s="160"/>
      <c r="C383" s="160"/>
      <c r="D383" s="160"/>
      <c r="E383" s="160"/>
      <c r="F383" s="160"/>
      <c r="G383" s="160"/>
      <c r="H383" s="161"/>
      <c r="J383" s="245" t="s">
        <v>100</v>
      </c>
      <c r="K383" s="156"/>
      <c r="L383" s="156"/>
    </row>
    <row r="384" spans="1:20" s="3" customFormat="1" hidden="1" thickBot="1" x14ac:dyDescent="0.3">
      <c r="A384" s="185" t="s">
        <v>226</v>
      </c>
      <c r="B384" s="186" t="s">
        <v>211</v>
      </c>
      <c r="C384" s="196"/>
      <c r="D384" s="196"/>
      <c r="E384" s="196"/>
      <c r="F384" s="196"/>
      <c r="G384" s="196"/>
      <c r="H384" s="197"/>
      <c r="J384" s="245" t="s">
        <v>100</v>
      </c>
      <c r="K384" s="156"/>
      <c r="L384" s="156"/>
    </row>
    <row r="385" spans="1:20" s="3" customFormat="1" ht="13.5" hidden="1" customHeight="1" x14ac:dyDescent="0.25">
      <c r="A385" s="176" t="s">
        <v>118</v>
      </c>
      <c r="B385" s="160" t="s">
        <v>151</v>
      </c>
      <c r="C385" s="160"/>
      <c r="D385" s="160"/>
      <c r="E385" s="160"/>
      <c r="F385" s="160"/>
      <c r="G385" s="160"/>
      <c r="H385" s="161"/>
      <c r="J385" s="245" t="s">
        <v>100</v>
      </c>
      <c r="K385" s="156"/>
      <c r="L385" s="156"/>
    </row>
    <row r="386" spans="1:20" s="192" customFormat="1" hidden="1" thickBot="1" x14ac:dyDescent="0.3">
      <c r="A386" s="173"/>
      <c r="B386" s="174" t="str">
        <f>CONCATENATE($N$2&amp;": "&amp;VLOOKUP($B385,$M$3:$T$24,2,0))</f>
        <v>Font: Arial</v>
      </c>
      <c r="C386" s="174" t="str">
        <f>CONCATENATE($O$2&amp;": "&amp;VLOOKUP($B385,$M$3:$T$24,3,0))</f>
        <v>T-face: Bold</v>
      </c>
      <c r="D386" s="174" t="str">
        <f>CONCATENATE($P$2&amp;": "&amp;VLOOKUP($B385,$M$3:$T$24,4,0))</f>
        <v>Font size: 11</v>
      </c>
      <c r="E386" s="174" t="str">
        <f>CONCATENATE($Q$2&amp;": "&amp;VLOOKUP($B385,$M$3:$T$24,5,0))</f>
        <v>Row height: 31.5</v>
      </c>
      <c r="F386" s="174" t="str">
        <f>CONCATENATE($R$2&amp;": "&amp;VLOOKUP($B385,$M$3:$T$24,6,0))</f>
        <v>Text col: Black</v>
      </c>
      <c r="G386" s="174" t="str">
        <f>CONCATENATE($S$2&amp;": "&amp;VLOOKUP($B385,$M$3:$T$24,7,0))</f>
        <v>BG col: White</v>
      </c>
      <c r="H386" s="175" t="str">
        <f>CONCATENATE($T$2&amp;": "&amp;VLOOKUP($B385,$M$3:$T$24,8,0))</f>
        <v>Just: Centre</v>
      </c>
      <c r="I386" s="3"/>
      <c r="J386" s="245" t="s">
        <v>100</v>
      </c>
      <c r="K386" s="156"/>
      <c r="L386" s="156"/>
      <c r="M386" s="3"/>
      <c r="N386" s="3"/>
      <c r="O386" s="3"/>
      <c r="P386" s="3"/>
      <c r="Q386" s="3"/>
      <c r="R386" s="3"/>
      <c r="S386" s="3"/>
      <c r="T386" s="3"/>
    </row>
    <row r="387" spans="1:20" s="3" customFormat="1" ht="15" hidden="1" thickBot="1" x14ac:dyDescent="0.35">
      <c r="A387" s="176" t="s">
        <v>125</v>
      </c>
      <c r="B387" s="160" t="s">
        <v>212</v>
      </c>
      <c r="C387" s="160"/>
      <c r="D387" s="160"/>
      <c r="E387" s="160"/>
      <c r="F387" s="160"/>
      <c r="G387" s="160"/>
      <c r="H387" s="161"/>
      <c r="I387" s="192"/>
      <c r="J387" s="245" t="s">
        <v>100</v>
      </c>
      <c r="K387" s="156"/>
      <c r="L387" s="156"/>
      <c r="S387"/>
      <c r="T387"/>
    </row>
    <row r="388" spans="1:20" s="3" customFormat="1" hidden="1" thickBot="1" x14ac:dyDescent="0.3">
      <c r="A388" s="176" t="s">
        <v>126</v>
      </c>
      <c r="B388" s="160"/>
      <c r="C388" s="160"/>
      <c r="D388" s="160"/>
      <c r="E388" s="160"/>
      <c r="F388" s="160"/>
      <c r="G388" s="160"/>
      <c r="H388" s="161"/>
      <c r="J388" s="245" t="s">
        <v>100</v>
      </c>
      <c r="K388" s="156"/>
      <c r="L388" s="156"/>
      <c r="M388" s="183"/>
      <c r="N388" s="183"/>
      <c r="O388" s="183"/>
      <c r="P388" s="183"/>
      <c r="Q388" s="183"/>
      <c r="R388" s="183"/>
    </row>
    <row r="389" spans="1:20" s="3" customFormat="1" hidden="1" thickBot="1" x14ac:dyDescent="0.3">
      <c r="A389" s="178" t="s">
        <v>130</v>
      </c>
      <c r="B389" s="160" t="s">
        <v>164</v>
      </c>
      <c r="C389" s="160"/>
      <c r="D389" s="160"/>
      <c r="E389" s="160"/>
      <c r="F389" s="160"/>
      <c r="G389" s="160"/>
      <c r="H389" s="161"/>
      <c r="J389" s="245" t="s">
        <v>100</v>
      </c>
      <c r="K389" s="156"/>
      <c r="L389" s="156"/>
    </row>
    <row r="390" spans="1:20" s="3" customFormat="1" hidden="1" thickBot="1" x14ac:dyDescent="0.3">
      <c r="A390" s="178" t="s">
        <v>118</v>
      </c>
      <c r="B390" s="325" t="s">
        <v>168</v>
      </c>
      <c r="C390" s="325"/>
      <c r="D390" s="325"/>
      <c r="E390" s="325"/>
      <c r="F390" s="325"/>
      <c r="G390" s="325"/>
      <c r="H390" s="161"/>
      <c r="J390" s="245" t="s">
        <v>100</v>
      </c>
      <c r="K390" s="156"/>
      <c r="L390" s="156"/>
    </row>
    <row r="391" spans="1:20" s="3" customFormat="1" hidden="1" thickBot="1" x14ac:dyDescent="0.3">
      <c r="A391" s="178" t="s">
        <v>136</v>
      </c>
      <c r="B391" s="160" t="s">
        <v>100</v>
      </c>
      <c r="C391" s="160"/>
      <c r="D391" s="160"/>
      <c r="E391" s="160"/>
      <c r="F391" s="160"/>
      <c r="G391" s="160"/>
      <c r="H391" s="161"/>
      <c r="J391" s="245" t="s">
        <v>100</v>
      </c>
      <c r="K391" s="156"/>
      <c r="L391" s="156"/>
    </row>
    <row r="392" spans="1:20" s="3" customFormat="1" ht="15.75" hidden="1" customHeight="1" x14ac:dyDescent="0.25">
      <c r="A392" s="178" t="s">
        <v>157</v>
      </c>
      <c r="B392" s="160" t="s">
        <v>100</v>
      </c>
      <c r="C392" s="160"/>
      <c r="D392" s="160"/>
      <c r="E392" s="160"/>
      <c r="F392" s="160"/>
      <c r="G392" s="160"/>
      <c r="H392" s="161"/>
      <c r="J392" s="245" t="s">
        <v>100</v>
      </c>
      <c r="K392" s="156"/>
      <c r="L392" s="156"/>
      <c r="S392" s="192"/>
      <c r="T392" s="192"/>
    </row>
    <row r="393" spans="1:20" s="3" customFormat="1" ht="15.75" hidden="1" customHeight="1" x14ac:dyDescent="0.25">
      <c r="A393" s="178" t="s">
        <v>158</v>
      </c>
      <c r="B393" s="160" t="s">
        <v>100</v>
      </c>
      <c r="C393" s="160"/>
      <c r="D393" s="160"/>
      <c r="E393" s="160"/>
      <c r="F393" s="160"/>
      <c r="G393" s="160"/>
      <c r="H393" s="161"/>
      <c r="J393" s="245" t="s">
        <v>100</v>
      </c>
      <c r="K393" s="156"/>
      <c r="L393" s="156"/>
      <c r="M393" s="192"/>
      <c r="N393" s="192"/>
      <c r="O393" s="192"/>
      <c r="P393" s="192"/>
      <c r="Q393" s="192"/>
      <c r="R393" s="192"/>
    </row>
    <row r="394" spans="1:20" s="3" customFormat="1" ht="15.75" hidden="1" customHeight="1" x14ac:dyDescent="0.25">
      <c r="A394" s="178" t="s">
        <v>159</v>
      </c>
      <c r="B394" s="160" t="s">
        <v>100</v>
      </c>
      <c r="C394" s="160"/>
      <c r="D394" s="160"/>
      <c r="E394" s="160"/>
      <c r="F394" s="160"/>
      <c r="G394" s="160"/>
      <c r="H394" s="161"/>
      <c r="J394" s="245" t="s">
        <v>100</v>
      </c>
      <c r="K394" s="156"/>
      <c r="L394" s="156"/>
    </row>
    <row r="395" spans="1:20" ht="28.8" hidden="1" thickBot="1" x14ac:dyDescent="0.35">
      <c r="A395" s="182" t="s">
        <v>160</v>
      </c>
      <c r="B395" s="160" t="str">
        <f>IF(B385=$M$4,"Yes","No")</f>
        <v>No</v>
      </c>
      <c r="C395" s="160"/>
      <c r="D395" s="160"/>
      <c r="E395" s="160"/>
      <c r="F395" s="160"/>
      <c r="G395" s="160"/>
      <c r="H395" s="181"/>
      <c r="I395" s="3"/>
      <c r="J395" s="245" t="s">
        <v>100</v>
      </c>
      <c r="K395" s="156"/>
      <c r="L395" s="156"/>
      <c r="M395" s="3"/>
      <c r="N395" s="3"/>
      <c r="O395" s="3"/>
      <c r="P395" s="3"/>
      <c r="Q395" s="3"/>
      <c r="R395" s="3"/>
      <c r="S395" s="3"/>
      <c r="T395" s="3"/>
    </row>
    <row r="396" spans="1:20" s="3" customFormat="1" ht="15.75" hidden="1" customHeight="1" x14ac:dyDescent="0.25">
      <c r="A396" s="176" t="s">
        <v>145</v>
      </c>
      <c r="B396" s="325" t="s">
        <v>204</v>
      </c>
      <c r="C396" s="325"/>
      <c r="D396" s="325"/>
      <c r="E396" s="325"/>
      <c r="F396" s="325"/>
      <c r="G396" s="325"/>
      <c r="H396" s="161"/>
      <c r="I396" s="191"/>
      <c r="J396" s="245" t="s">
        <v>100</v>
      </c>
      <c r="K396" s="156"/>
      <c r="L396" s="156"/>
    </row>
    <row r="397" spans="1:20" s="3" customFormat="1" ht="15.75" hidden="1" customHeight="1" thickBot="1" x14ac:dyDescent="0.3">
      <c r="A397" s="184"/>
      <c r="B397" s="160"/>
      <c r="C397" s="160"/>
      <c r="D397" s="160"/>
      <c r="E397" s="160"/>
      <c r="F397" s="160"/>
      <c r="G397" s="160"/>
      <c r="H397" s="161"/>
      <c r="J397" s="245" t="s">
        <v>100</v>
      </c>
      <c r="K397" s="156"/>
      <c r="L397" s="156"/>
    </row>
    <row r="398" spans="1:20" s="3" customFormat="1" hidden="1" thickBot="1" x14ac:dyDescent="0.3">
      <c r="A398" s="185" t="s">
        <v>202</v>
      </c>
      <c r="B398" s="195" t="s">
        <v>234</v>
      </c>
      <c r="C398" s="196"/>
      <c r="D398" s="196"/>
      <c r="E398" s="196"/>
      <c r="F398" s="196"/>
      <c r="G398" s="196"/>
      <c r="H398" s="197"/>
      <c r="J398" s="245" t="s">
        <v>155</v>
      </c>
      <c r="K398" s="156"/>
      <c r="L398" s="156"/>
    </row>
    <row r="399" spans="1:20" s="3" customFormat="1" ht="13.5" hidden="1" customHeight="1" x14ac:dyDescent="0.25">
      <c r="A399" s="176" t="s">
        <v>118</v>
      </c>
      <c r="B399" s="160" t="s">
        <v>221</v>
      </c>
      <c r="C399" s="160"/>
      <c r="D399" s="160"/>
      <c r="E399" s="160"/>
      <c r="F399" s="160"/>
      <c r="G399" s="160"/>
      <c r="H399" s="161"/>
      <c r="J399" s="245" t="s">
        <v>100</v>
      </c>
      <c r="K399" s="156"/>
      <c r="L399" s="156"/>
    </row>
    <row r="400" spans="1:20" s="192" customFormat="1" ht="28.2" hidden="1" thickBot="1" x14ac:dyDescent="0.3">
      <c r="A400" s="173"/>
      <c r="B400" s="174" t="str">
        <f>CONCATENATE($N$2&amp;": "&amp;VLOOKUP($B399,$M$3:$T$24,2,0))</f>
        <v>Font: Arial</v>
      </c>
      <c r="C400" s="174" t="str">
        <f>CONCATENATE($O$2&amp;": "&amp;VLOOKUP($B399,$M$3:$T$24,3,0))</f>
        <v>T-face: Normal</v>
      </c>
      <c r="D400" s="174" t="str">
        <f>CONCATENATE($P$2&amp;": "&amp;VLOOKUP($B399,$M$3:$T$24,4,0))</f>
        <v>Font size: 11</v>
      </c>
      <c r="E400" s="174" t="str">
        <f>CONCATENATE($Q$2&amp;": "&amp;VLOOKUP($B399,$M$3:$T$24,5,0))</f>
        <v>Row height: Dependant</v>
      </c>
      <c r="F400" s="174" t="str">
        <f>CONCATENATE($R$2&amp;": "&amp;VLOOKUP($B399,$M$3:$T$24,6,0))</f>
        <v>Text col: Black</v>
      </c>
      <c r="G400" s="174" t="str">
        <f>CONCATENATE($S$2&amp;": "&amp;VLOOKUP($B399,$M$3:$T$24,7,0))</f>
        <v>BG col: White</v>
      </c>
      <c r="H400" s="175" t="str">
        <f>CONCATENATE($T$2&amp;": "&amp;VLOOKUP($B399,$M$3:$T$24,8,0))</f>
        <v>Just: Left</v>
      </c>
      <c r="I400" s="3"/>
      <c r="J400" s="245" t="s">
        <v>100</v>
      </c>
      <c r="K400" s="156"/>
      <c r="L400" s="156"/>
      <c r="M400" s="3"/>
      <c r="N400" s="3"/>
      <c r="O400" s="3"/>
      <c r="P400" s="3"/>
      <c r="Q400" s="3"/>
      <c r="R400" s="3"/>
      <c r="S400" s="3"/>
      <c r="T400" s="3"/>
    </row>
    <row r="401" spans="1:20" s="3" customFormat="1" ht="15" hidden="1" thickBot="1" x14ac:dyDescent="0.35">
      <c r="A401" s="173" t="s">
        <v>213</v>
      </c>
      <c r="B401" s="331" t="s">
        <v>223</v>
      </c>
      <c r="C401" s="325"/>
      <c r="D401" s="325"/>
      <c r="E401" s="325"/>
      <c r="F401" s="325"/>
      <c r="G401" s="325"/>
      <c r="H401" s="161"/>
      <c r="I401" s="192"/>
      <c r="J401" s="245" t="s">
        <v>155</v>
      </c>
      <c r="K401" s="156"/>
      <c r="L401" s="156"/>
      <c r="S401"/>
      <c r="T401"/>
    </row>
    <row r="402" spans="1:20" s="3" customFormat="1" hidden="1" thickBot="1" x14ac:dyDescent="0.3">
      <c r="A402" s="176" t="s">
        <v>126</v>
      </c>
      <c r="B402" s="160"/>
      <c r="C402" s="160"/>
      <c r="D402" s="160"/>
      <c r="E402" s="160"/>
      <c r="F402" s="160"/>
      <c r="G402" s="160"/>
      <c r="H402" s="161"/>
      <c r="J402" s="245" t="s">
        <v>100</v>
      </c>
      <c r="K402" s="156"/>
      <c r="L402" s="156"/>
      <c r="M402" s="183"/>
      <c r="N402" s="183"/>
      <c r="O402" s="183"/>
      <c r="P402" s="183"/>
      <c r="Q402" s="183"/>
      <c r="R402" s="183"/>
    </row>
    <row r="403" spans="1:20" s="3" customFormat="1" hidden="1" thickBot="1" x14ac:dyDescent="0.3">
      <c r="A403" s="178" t="s">
        <v>130</v>
      </c>
      <c r="B403" s="160" t="s">
        <v>243</v>
      </c>
      <c r="C403" s="160"/>
      <c r="D403" s="160"/>
      <c r="E403" s="160"/>
      <c r="F403" s="160"/>
      <c r="G403" s="160"/>
      <c r="H403" s="161"/>
      <c r="J403" s="245" t="s">
        <v>100</v>
      </c>
      <c r="K403" s="156"/>
      <c r="L403" s="156"/>
    </row>
    <row r="404" spans="1:20" s="3" customFormat="1" hidden="1" thickBot="1" x14ac:dyDescent="0.3">
      <c r="A404" s="178" t="s">
        <v>118</v>
      </c>
      <c r="B404" s="325" t="s">
        <v>168</v>
      </c>
      <c r="C404" s="325"/>
      <c r="D404" s="325"/>
      <c r="E404" s="325"/>
      <c r="F404" s="325"/>
      <c r="G404" s="325"/>
      <c r="H404" s="161"/>
      <c r="J404" s="245" t="s">
        <v>100</v>
      </c>
      <c r="K404" s="156"/>
      <c r="L404" s="156"/>
    </row>
    <row r="405" spans="1:20" s="3" customFormat="1" hidden="1" thickBot="1" x14ac:dyDescent="0.3">
      <c r="A405" s="178" t="s">
        <v>136</v>
      </c>
      <c r="B405" s="160" t="s">
        <v>100</v>
      </c>
      <c r="C405" s="160"/>
      <c r="D405" s="160"/>
      <c r="E405" s="160"/>
      <c r="F405" s="160"/>
      <c r="G405" s="160"/>
      <c r="H405" s="161"/>
      <c r="J405" s="245" t="s">
        <v>100</v>
      </c>
      <c r="K405" s="156"/>
      <c r="L405" s="156"/>
    </row>
    <row r="406" spans="1:20" s="3" customFormat="1" ht="15.75" hidden="1" customHeight="1" x14ac:dyDescent="0.25">
      <c r="A406" s="178" t="s">
        <v>157</v>
      </c>
      <c r="B406" s="160" t="s">
        <v>100</v>
      </c>
      <c r="C406" s="160"/>
      <c r="D406" s="160"/>
      <c r="E406" s="160"/>
      <c r="F406" s="160"/>
      <c r="G406" s="160"/>
      <c r="H406" s="161"/>
      <c r="J406" s="245" t="s">
        <v>100</v>
      </c>
      <c r="K406" s="156"/>
      <c r="L406" s="156"/>
      <c r="S406" s="192"/>
      <c r="T406" s="192"/>
    </row>
    <row r="407" spans="1:20" s="3" customFormat="1" ht="15.75" hidden="1" customHeight="1" x14ac:dyDescent="0.25">
      <c r="A407" s="178" t="s">
        <v>158</v>
      </c>
      <c r="B407" s="160" t="s">
        <v>100</v>
      </c>
      <c r="C407" s="160"/>
      <c r="D407" s="160"/>
      <c r="E407" s="160"/>
      <c r="F407" s="160"/>
      <c r="G407" s="160"/>
      <c r="H407" s="161"/>
      <c r="J407" s="245" t="s">
        <v>100</v>
      </c>
      <c r="K407" s="156"/>
      <c r="L407" s="156"/>
      <c r="M407" s="192"/>
      <c r="N407" s="192"/>
      <c r="O407" s="192"/>
      <c r="P407" s="192"/>
      <c r="Q407" s="192"/>
      <c r="R407" s="192"/>
    </row>
    <row r="408" spans="1:20" s="3" customFormat="1" ht="15.75" hidden="1" customHeight="1" x14ac:dyDescent="0.25">
      <c r="A408" s="178" t="s">
        <v>159</v>
      </c>
      <c r="B408" s="160" t="s">
        <v>100</v>
      </c>
      <c r="C408" s="160"/>
      <c r="D408" s="160"/>
      <c r="E408" s="160"/>
      <c r="F408" s="160"/>
      <c r="G408" s="160"/>
      <c r="H408" s="161"/>
      <c r="J408" s="245" t="s">
        <v>100</v>
      </c>
      <c r="K408" s="156"/>
      <c r="L408" s="156"/>
    </row>
    <row r="409" spans="1:20" ht="28.8" hidden="1" thickBot="1" x14ac:dyDescent="0.35">
      <c r="A409" s="182" t="s">
        <v>160</v>
      </c>
      <c r="B409" s="160" t="str">
        <f>IF(B399=$M$4,"Yes","No")</f>
        <v>No</v>
      </c>
      <c r="C409" s="160"/>
      <c r="D409" s="160"/>
      <c r="E409" s="160"/>
      <c r="F409" s="160"/>
      <c r="G409" s="160"/>
      <c r="H409" s="181"/>
      <c r="I409" s="3"/>
      <c r="J409" s="245" t="s">
        <v>100</v>
      </c>
      <c r="K409" s="156"/>
      <c r="L409" s="156"/>
      <c r="M409" s="3"/>
      <c r="N409" s="3"/>
      <c r="O409" s="3"/>
      <c r="P409" s="3"/>
      <c r="Q409" s="3"/>
      <c r="R409" s="3"/>
      <c r="S409" s="3"/>
      <c r="T409" s="3"/>
    </row>
    <row r="410" spans="1:20" s="3" customFormat="1" ht="15" hidden="1" customHeight="1" x14ac:dyDescent="0.25">
      <c r="A410" s="176" t="s">
        <v>145</v>
      </c>
      <c r="B410" s="325"/>
      <c r="C410" s="325"/>
      <c r="D410" s="325"/>
      <c r="E410" s="325"/>
      <c r="F410" s="325"/>
      <c r="G410" s="325"/>
      <c r="H410" s="161"/>
      <c r="I410" s="191"/>
      <c r="J410" s="245" t="s">
        <v>100</v>
      </c>
      <c r="K410" s="156"/>
      <c r="L410" s="156"/>
    </row>
    <row r="411" spans="1:20" s="3" customFormat="1" ht="15.75" hidden="1" customHeight="1" thickBot="1" x14ac:dyDescent="0.3">
      <c r="A411" s="184"/>
      <c r="B411" s="160"/>
      <c r="C411" s="160"/>
      <c r="D411" s="160"/>
      <c r="E411" s="160"/>
      <c r="F411" s="160"/>
      <c r="G411" s="160"/>
      <c r="H411" s="161"/>
      <c r="J411" s="245" t="s">
        <v>100</v>
      </c>
      <c r="K411" s="156"/>
      <c r="L411" s="156"/>
    </row>
    <row r="412" spans="1:20" s="3" customFormat="1" ht="15.75" hidden="1" customHeight="1" thickBot="1" x14ac:dyDescent="0.3">
      <c r="A412" s="185" t="s">
        <v>257</v>
      </c>
      <c r="B412" s="195" t="s">
        <v>235</v>
      </c>
      <c r="C412" s="196"/>
      <c r="D412" s="196"/>
      <c r="E412" s="196"/>
      <c r="F412" s="196"/>
      <c r="G412" s="196"/>
      <c r="H412" s="197"/>
      <c r="J412" s="245" t="s">
        <v>155</v>
      </c>
      <c r="K412" s="156"/>
      <c r="L412" s="156"/>
    </row>
    <row r="413" spans="1:20" s="3" customFormat="1" ht="13.5" hidden="1" customHeight="1" x14ac:dyDescent="0.25">
      <c r="A413" s="176" t="s">
        <v>118</v>
      </c>
      <c r="B413" s="160" t="s">
        <v>302</v>
      </c>
      <c r="C413" s="160"/>
      <c r="D413" s="160"/>
      <c r="E413" s="160"/>
      <c r="F413" s="160"/>
      <c r="G413" s="160"/>
      <c r="H413" s="161"/>
      <c r="J413" s="245" t="s">
        <v>100</v>
      </c>
      <c r="K413" s="156"/>
      <c r="L413" s="156"/>
    </row>
    <row r="414" spans="1:20" s="3" customFormat="1" hidden="1" thickBot="1" x14ac:dyDescent="0.3">
      <c r="A414" s="176"/>
      <c r="B414" s="174" t="str">
        <f>CONCATENATE($N$2&amp;": "&amp;VLOOKUP($B413,$M$3:$T$24,2,0))</f>
        <v>Font: Arial</v>
      </c>
      <c r="C414" s="174" t="str">
        <f>CONCATENATE($O$2&amp;": "&amp;VLOOKUP($B413,$M$3:$T$24,3,0))</f>
        <v>T-face: Normal</v>
      </c>
      <c r="D414" s="174" t="str">
        <f>CONCATENATE($P$2&amp;": "&amp;VLOOKUP($B413,$M$3:$T$24,4,0))</f>
        <v>Font size: 11</v>
      </c>
      <c r="E414" s="174" t="str">
        <f>CONCATENATE($Q$2&amp;": "&amp;VLOOKUP($B413,$M$3:$T$24,5,0))</f>
        <v>Row height: 91.5</v>
      </c>
      <c r="F414" s="174" t="str">
        <f>CONCATENATE($R$2&amp;": "&amp;VLOOKUP($B413,$M$3:$T$24,6,0))</f>
        <v>Text col: Black</v>
      </c>
      <c r="G414" s="174" t="str">
        <f>CONCATENATE($S$2&amp;": "&amp;VLOOKUP($B413,$M$3:$T$24,7,0))</f>
        <v>BG col: White</v>
      </c>
      <c r="H414" s="175" t="str">
        <f>CONCATENATE($T$2&amp;": "&amp;VLOOKUP($B413,$M$3:$T$24,8,0))</f>
        <v>Just: Left</v>
      </c>
      <c r="J414" s="245" t="s">
        <v>100</v>
      </c>
      <c r="K414" s="156"/>
      <c r="L414" s="156"/>
    </row>
    <row r="415" spans="1:20" s="3" customFormat="1" ht="15" hidden="1" thickBot="1" x14ac:dyDescent="0.35">
      <c r="A415" s="176" t="s">
        <v>125</v>
      </c>
      <c r="B415" s="160" t="s">
        <v>218</v>
      </c>
      <c r="C415" s="160"/>
      <c r="D415" s="160"/>
      <c r="E415" s="160"/>
      <c r="F415" s="160"/>
      <c r="G415" s="160"/>
      <c r="H415" s="161"/>
      <c r="J415" s="245" t="s">
        <v>155</v>
      </c>
      <c r="K415" s="156"/>
      <c r="L415" s="156"/>
      <c r="S415"/>
      <c r="T415"/>
    </row>
    <row r="416" spans="1:20" s="3" customFormat="1" hidden="1" thickBot="1" x14ac:dyDescent="0.3">
      <c r="A416" s="176" t="s">
        <v>126</v>
      </c>
      <c r="B416" s="160"/>
      <c r="C416" s="160"/>
      <c r="D416" s="160"/>
      <c r="E416" s="160"/>
      <c r="F416" s="160"/>
      <c r="G416" s="160"/>
      <c r="H416" s="161"/>
      <c r="J416" s="245" t="s">
        <v>100</v>
      </c>
      <c r="K416" s="156"/>
      <c r="L416" s="156"/>
      <c r="M416" s="183"/>
      <c r="N416" s="183"/>
      <c r="O416" s="183"/>
      <c r="P416" s="183"/>
      <c r="Q416" s="183"/>
      <c r="R416" s="183"/>
    </row>
    <row r="417" spans="1:20" s="3" customFormat="1" hidden="1" thickBot="1" x14ac:dyDescent="0.3">
      <c r="A417" s="178" t="s">
        <v>130</v>
      </c>
      <c r="B417" s="160" t="s">
        <v>219</v>
      </c>
      <c r="C417" s="160"/>
      <c r="D417" s="160"/>
      <c r="E417" s="160"/>
      <c r="F417" s="160"/>
      <c r="G417" s="160"/>
      <c r="H417" s="161"/>
      <c r="J417" s="245" t="s">
        <v>100</v>
      </c>
      <c r="K417" s="156"/>
      <c r="L417" s="156"/>
    </row>
    <row r="418" spans="1:20" s="3" customFormat="1" hidden="1" thickBot="1" x14ac:dyDescent="0.3">
      <c r="A418" s="178" t="s">
        <v>118</v>
      </c>
      <c r="B418" s="325" t="s">
        <v>168</v>
      </c>
      <c r="C418" s="325"/>
      <c r="D418" s="325"/>
      <c r="E418" s="325"/>
      <c r="F418" s="325"/>
      <c r="G418" s="325"/>
      <c r="H418" s="161"/>
      <c r="J418" s="245" t="s">
        <v>100</v>
      </c>
      <c r="K418" s="156"/>
      <c r="L418" s="156"/>
    </row>
    <row r="419" spans="1:20" s="3" customFormat="1" hidden="1" thickBot="1" x14ac:dyDescent="0.3">
      <c r="A419" s="178" t="s">
        <v>136</v>
      </c>
      <c r="B419" s="198" t="s">
        <v>100</v>
      </c>
      <c r="C419" s="160"/>
      <c r="D419" s="160"/>
      <c r="E419" s="160"/>
      <c r="F419" s="160"/>
      <c r="G419" s="160"/>
      <c r="H419" s="161"/>
      <c r="J419" s="245" t="s">
        <v>100</v>
      </c>
      <c r="K419" s="156"/>
      <c r="L419" s="156"/>
    </row>
    <row r="420" spans="1:20" s="3" customFormat="1" ht="15.75" hidden="1" customHeight="1" x14ac:dyDescent="0.25">
      <c r="A420" s="178" t="s">
        <v>157</v>
      </c>
      <c r="B420" s="198" t="s">
        <v>100</v>
      </c>
      <c r="C420" s="160"/>
      <c r="D420" s="160"/>
      <c r="E420" s="160"/>
      <c r="F420" s="160"/>
      <c r="G420" s="160"/>
      <c r="H420" s="161"/>
      <c r="J420" s="245" t="s">
        <v>100</v>
      </c>
      <c r="K420" s="156"/>
      <c r="L420" s="156"/>
    </row>
    <row r="421" spans="1:20" s="3" customFormat="1" ht="15.75" hidden="1" customHeight="1" x14ac:dyDescent="0.25">
      <c r="A421" s="178" t="s">
        <v>158</v>
      </c>
      <c r="B421" s="329" t="s">
        <v>100</v>
      </c>
      <c r="C421" s="329"/>
      <c r="D421" s="329"/>
      <c r="E421" s="329"/>
      <c r="F421" s="329"/>
      <c r="G421" s="329"/>
      <c r="H421" s="161"/>
      <c r="J421" s="245" t="s">
        <v>100</v>
      </c>
      <c r="K421" s="156"/>
      <c r="L421" s="156"/>
    </row>
    <row r="422" spans="1:20" s="3" customFormat="1" ht="15.75" hidden="1" customHeight="1" x14ac:dyDescent="0.25">
      <c r="A422" s="178" t="s">
        <v>159</v>
      </c>
      <c r="B422" s="160" t="s">
        <v>100</v>
      </c>
      <c r="C422" s="160"/>
      <c r="D422" s="160"/>
      <c r="E422" s="160"/>
      <c r="F422" s="160"/>
      <c r="G422" s="160"/>
      <c r="H422" s="161"/>
      <c r="J422" s="245" t="s">
        <v>100</v>
      </c>
      <c r="K422" s="156"/>
      <c r="L422" s="156"/>
    </row>
    <row r="423" spans="1:20" ht="28.8" hidden="1" thickBot="1" x14ac:dyDescent="0.35">
      <c r="A423" s="182" t="s">
        <v>160</v>
      </c>
      <c r="B423" s="160" t="str">
        <f>IF(B413=$M$4,"Yes","No")</f>
        <v>No</v>
      </c>
      <c r="C423" s="160"/>
      <c r="D423" s="160"/>
      <c r="E423" s="160"/>
      <c r="F423" s="160"/>
      <c r="G423" s="160"/>
      <c r="H423" s="181"/>
      <c r="I423" s="3"/>
      <c r="J423" s="245" t="s">
        <v>100</v>
      </c>
      <c r="K423" s="156"/>
      <c r="L423" s="156"/>
      <c r="M423" s="3"/>
      <c r="N423" s="3"/>
      <c r="O423" s="3"/>
      <c r="P423" s="3"/>
      <c r="Q423" s="3"/>
      <c r="R423" s="3"/>
      <c r="S423" s="3"/>
      <c r="T423" s="3"/>
    </row>
    <row r="424" spans="1:20" s="3" customFormat="1" ht="105" hidden="1" customHeight="1" x14ac:dyDescent="0.25">
      <c r="A424" s="176" t="s">
        <v>145</v>
      </c>
      <c r="B424" s="325" t="s">
        <v>315</v>
      </c>
      <c r="C424" s="325"/>
      <c r="D424" s="325"/>
      <c r="E424" s="325"/>
      <c r="F424" s="325"/>
      <c r="G424" s="325"/>
      <c r="H424" s="161"/>
      <c r="I424" s="191"/>
      <c r="J424" s="245" t="s">
        <v>155</v>
      </c>
      <c r="K424" s="245"/>
      <c r="L424" s="156"/>
    </row>
    <row r="425" spans="1:20" s="3" customFormat="1" ht="15.75" hidden="1" customHeight="1" thickBot="1" x14ac:dyDescent="0.3">
      <c r="A425" s="184"/>
      <c r="B425" s="160"/>
      <c r="C425" s="160"/>
      <c r="D425" s="160"/>
      <c r="E425" s="160"/>
      <c r="F425" s="160"/>
      <c r="G425" s="160"/>
      <c r="H425" s="161"/>
      <c r="J425" s="245" t="s">
        <v>100</v>
      </c>
      <c r="K425" s="156"/>
      <c r="L425" s="156"/>
    </row>
    <row r="426" spans="1:20" s="3" customFormat="1" ht="15.75" hidden="1" customHeight="1" thickBot="1" x14ac:dyDescent="0.3">
      <c r="A426" s="185" t="s">
        <v>258</v>
      </c>
      <c r="B426" s="195" t="s">
        <v>236</v>
      </c>
      <c r="C426" s="196"/>
      <c r="D426" s="196"/>
      <c r="E426" s="196"/>
      <c r="F426" s="196"/>
      <c r="G426" s="196"/>
      <c r="H426" s="197"/>
      <c r="J426" s="245" t="s">
        <v>155</v>
      </c>
      <c r="K426" s="156"/>
      <c r="L426" s="156"/>
    </row>
    <row r="427" spans="1:20" s="3" customFormat="1" ht="13.5" hidden="1" customHeight="1" x14ac:dyDescent="0.25">
      <c r="A427" s="176" t="s">
        <v>118</v>
      </c>
      <c r="B427" s="160" t="s">
        <v>120</v>
      </c>
      <c r="C427" s="160"/>
      <c r="D427" s="160"/>
      <c r="E427" s="160"/>
      <c r="F427" s="160"/>
      <c r="G427" s="160"/>
      <c r="H427" s="161"/>
      <c r="J427" s="245" t="s">
        <v>100</v>
      </c>
      <c r="K427" s="156"/>
      <c r="L427" s="156"/>
    </row>
    <row r="428" spans="1:20" s="3" customFormat="1" ht="28.2" hidden="1" thickBot="1" x14ac:dyDescent="0.3">
      <c r="A428" s="176"/>
      <c r="B428" s="174" t="str">
        <f>CONCATENATE($N$2&amp;": "&amp;VLOOKUP($B427,$M$3:$T$24,2,0))</f>
        <v>Font: Arial</v>
      </c>
      <c r="C428" s="174" t="str">
        <f>CONCATENATE($O$2&amp;": "&amp;VLOOKUP($B427,$M$3:$T$24,3,0))</f>
        <v>T-face: Normal</v>
      </c>
      <c r="D428" s="174" t="str">
        <f>CONCATENATE($P$2&amp;": "&amp;VLOOKUP($B427,$M$3:$T$24,4,0))</f>
        <v>Font size: 11</v>
      </c>
      <c r="E428" s="174" t="str">
        <f>CONCATENATE($Q$2&amp;": "&amp;VLOOKUP($B427,$M$3:$T$24,5,0))</f>
        <v>Row height: Dependant</v>
      </c>
      <c r="F428" s="174" t="str">
        <f>CONCATENATE($R$2&amp;": "&amp;VLOOKUP($B427,$M$3:$T$24,6,0))</f>
        <v>Text col: Black</v>
      </c>
      <c r="G428" s="174" t="str">
        <f>CONCATENATE($S$2&amp;": "&amp;VLOOKUP($B427,$M$3:$T$24,7,0))</f>
        <v>BG col: Sky blue</v>
      </c>
      <c r="H428" s="175" t="str">
        <f>CONCATENATE($T$2&amp;": "&amp;VLOOKUP($B427,$M$3:$T$24,8,0))</f>
        <v>Just: Centre</v>
      </c>
      <c r="J428" s="245" t="s">
        <v>100</v>
      </c>
      <c r="K428" s="156"/>
      <c r="L428" s="156"/>
    </row>
    <row r="429" spans="1:20" s="3" customFormat="1" ht="15" hidden="1" thickBot="1" x14ac:dyDescent="0.35">
      <c r="A429" s="176" t="s">
        <v>125</v>
      </c>
      <c r="B429" s="160" t="s">
        <v>222</v>
      </c>
      <c r="C429" s="160"/>
      <c r="D429" s="160"/>
      <c r="E429" s="160"/>
      <c r="F429" s="160"/>
      <c r="G429" s="160"/>
      <c r="H429" s="161"/>
      <c r="J429" s="245" t="s">
        <v>155</v>
      </c>
      <c r="K429" s="156"/>
      <c r="L429" s="156"/>
      <c r="S429"/>
      <c r="T429"/>
    </row>
    <row r="430" spans="1:20" s="3" customFormat="1" hidden="1" thickBot="1" x14ac:dyDescent="0.3">
      <c r="A430" s="176" t="s">
        <v>126</v>
      </c>
      <c r="B430" s="160"/>
      <c r="C430" s="160"/>
      <c r="D430" s="160"/>
      <c r="E430" s="160"/>
      <c r="F430" s="160"/>
      <c r="G430" s="160"/>
      <c r="H430" s="161"/>
      <c r="J430" s="245" t="s">
        <v>100</v>
      </c>
      <c r="K430" s="156"/>
      <c r="L430" s="156"/>
      <c r="M430" s="183"/>
      <c r="N430" s="183"/>
      <c r="O430" s="183"/>
      <c r="P430" s="183"/>
      <c r="Q430" s="183"/>
      <c r="R430" s="183"/>
    </row>
    <row r="431" spans="1:20" s="3" customFormat="1" hidden="1" thickBot="1" x14ac:dyDescent="0.3">
      <c r="A431" s="178" t="s">
        <v>130</v>
      </c>
      <c r="B431" s="160" t="s">
        <v>230</v>
      </c>
      <c r="C431" s="160"/>
      <c r="D431" s="160"/>
      <c r="E431" s="160"/>
      <c r="F431" s="160"/>
      <c r="G431" s="160"/>
      <c r="H431" s="161"/>
      <c r="J431" s="245" t="s">
        <v>100</v>
      </c>
      <c r="K431" s="156"/>
      <c r="L431" s="156"/>
    </row>
    <row r="432" spans="1:20" s="3" customFormat="1" hidden="1" thickBot="1" x14ac:dyDescent="0.3">
      <c r="A432" s="178" t="s">
        <v>118</v>
      </c>
      <c r="B432" s="325" t="s">
        <v>214</v>
      </c>
      <c r="C432" s="325"/>
      <c r="D432" s="325"/>
      <c r="E432" s="325"/>
      <c r="F432" s="325"/>
      <c r="G432" s="325"/>
      <c r="H432" s="161"/>
      <c r="J432" s="245" t="s">
        <v>100</v>
      </c>
      <c r="K432" s="156"/>
      <c r="L432" s="156"/>
    </row>
    <row r="433" spans="1:20" s="3" customFormat="1" hidden="1" thickBot="1" x14ac:dyDescent="0.3">
      <c r="A433" s="178" t="s">
        <v>136</v>
      </c>
      <c r="B433" s="198">
        <f>$B$688</f>
        <v>0</v>
      </c>
      <c r="C433" s="160"/>
      <c r="D433" s="160"/>
      <c r="E433" s="160"/>
      <c r="F433" s="160"/>
      <c r="G433" s="160"/>
      <c r="H433" s="161"/>
      <c r="J433" s="245" t="s">
        <v>155</v>
      </c>
      <c r="K433" s="156"/>
      <c r="L433" s="156"/>
    </row>
    <row r="434" spans="1:20" s="3" customFormat="1" ht="15.75" hidden="1" customHeight="1" x14ac:dyDescent="0.25">
      <c r="A434" s="178" t="s">
        <v>157</v>
      </c>
      <c r="B434" s="198">
        <f>$B$689</f>
        <v>50000</v>
      </c>
      <c r="C434" s="160"/>
      <c r="D434" s="160"/>
      <c r="E434" s="160"/>
      <c r="F434" s="160"/>
      <c r="G434" s="160"/>
      <c r="H434" s="161"/>
      <c r="J434" s="245" t="s">
        <v>155</v>
      </c>
      <c r="K434" s="156"/>
      <c r="L434" s="156"/>
    </row>
    <row r="435" spans="1:20" s="3" customFormat="1" ht="15.75" hidden="1" customHeight="1" x14ac:dyDescent="0.25">
      <c r="A435" s="178" t="s">
        <v>158</v>
      </c>
      <c r="B435" s="330" t="s">
        <v>300</v>
      </c>
      <c r="C435" s="330"/>
      <c r="D435" s="330"/>
      <c r="E435" s="330"/>
      <c r="F435" s="330"/>
      <c r="G435" s="330"/>
      <c r="H435" s="161"/>
      <c r="J435" s="245" t="s">
        <v>100</v>
      </c>
      <c r="K435" s="156"/>
      <c r="L435" s="156"/>
    </row>
    <row r="436" spans="1:20" s="3" customFormat="1" ht="15.75" hidden="1" customHeight="1" x14ac:dyDescent="0.25">
      <c r="A436" s="178" t="s">
        <v>159</v>
      </c>
      <c r="B436" s="160" t="s">
        <v>100</v>
      </c>
      <c r="C436" s="160"/>
      <c r="D436" s="160"/>
      <c r="E436" s="160"/>
      <c r="F436" s="160"/>
      <c r="G436" s="160"/>
      <c r="H436" s="161"/>
      <c r="J436" s="245" t="s">
        <v>100</v>
      </c>
      <c r="K436" s="156"/>
      <c r="L436" s="156"/>
    </row>
    <row r="437" spans="1:20" ht="28.8" hidden="1" thickBot="1" x14ac:dyDescent="0.35">
      <c r="A437" s="182" t="s">
        <v>160</v>
      </c>
      <c r="B437" s="160" t="str">
        <f>IF(B427=$M$4,"Yes","No")</f>
        <v>Yes</v>
      </c>
      <c r="C437" s="160"/>
      <c r="D437" s="160"/>
      <c r="E437" s="160"/>
      <c r="F437" s="160"/>
      <c r="G437" s="160"/>
      <c r="H437" s="181"/>
      <c r="I437" s="3"/>
      <c r="J437" s="245" t="s">
        <v>100</v>
      </c>
      <c r="K437" s="156"/>
      <c r="L437" s="156"/>
      <c r="M437" s="3"/>
      <c r="N437" s="3"/>
      <c r="O437" s="3"/>
      <c r="P437" s="3"/>
      <c r="Q437" s="3"/>
      <c r="R437" s="3"/>
      <c r="S437" s="3"/>
      <c r="T437" s="3"/>
    </row>
    <row r="438" spans="1:20" s="3" customFormat="1" ht="15" hidden="1" customHeight="1" x14ac:dyDescent="0.25">
      <c r="A438" s="176" t="s">
        <v>145</v>
      </c>
      <c r="B438" s="325" t="s">
        <v>215</v>
      </c>
      <c r="C438" s="325"/>
      <c r="D438" s="325"/>
      <c r="E438" s="325"/>
      <c r="F438" s="325"/>
      <c r="G438" s="325"/>
      <c r="H438" s="161"/>
      <c r="I438" s="191"/>
      <c r="J438" s="245" t="s">
        <v>155</v>
      </c>
      <c r="K438" s="156"/>
      <c r="L438" s="156"/>
    </row>
    <row r="439" spans="1:20" s="3" customFormat="1" ht="15.75" hidden="1" customHeight="1" thickBot="1" x14ac:dyDescent="0.3">
      <c r="A439" s="184"/>
      <c r="B439" s="160"/>
      <c r="C439" s="160"/>
      <c r="D439" s="160"/>
      <c r="E439" s="160"/>
      <c r="F439" s="160"/>
      <c r="G439" s="160"/>
      <c r="H439" s="161"/>
      <c r="J439" s="245" t="s">
        <v>100</v>
      </c>
      <c r="K439" s="156"/>
      <c r="L439" s="156"/>
    </row>
    <row r="440" spans="1:20" s="3" customFormat="1" hidden="1" thickBot="1" x14ac:dyDescent="0.3">
      <c r="A440" s="185" t="s">
        <v>259</v>
      </c>
      <c r="B440" s="195" t="s">
        <v>237</v>
      </c>
      <c r="C440" s="196"/>
      <c r="D440" s="196"/>
      <c r="E440" s="196"/>
      <c r="F440" s="196"/>
      <c r="G440" s="196"/>
      <c r="H440" s="197"/>
      <c r="J440" s="245" t="s">
        <v>155</v>
      </c>
      <c r="K440" s="156"/>
      <c r="L440" s="156"/>
    </row>
    <row r="441" spans="1:20" s="3" customFormat="1" ht="13.5" hidden="1" customHeight="1" x14ac:dyDescent="0.25">
      <c r="A441" s="176" t="s">
        <v>118</v>
      </c>
      <c r="B441" s="160" t="s">
        <v>221</v>
      </c>
      <c r="C441" s="160"/>
      <c r="D441" s="160"/>
      <c r="E441" s="160"/>
      <c r="F441" s="160"/>
      <c r="G441" s="160"/>
      <c r="H441" s="161"/>
      <c r="J441" s="245" t="s">
        <v>100</v>
      </c>
      <c r="K441" s="156"/>
      <c r="L441" s="156"/>
    </row>
    <row r="442" spans="1:20" s="192" customFormat="1" ht="28.2" hidden="1" thickBot="1" x14ac:dyDescent="0.3">
      <c r="A442" s="173"/>
      <c r="B442" s="174" t="str">
        <f>CONCATENATE($N$2&amp;": "&amp;VLOOKUP($B441,$M$3:$T$24,2,0))</f>
        <v>Font: Arial</v>
      </c>
      <c r="C442" s="174" t="str">
        <f>CONCATENATE($O$2&amp;": "&amp;VLOOKUP($B441,$M$3:$T$24,3,0))</f>
        <v>T-face: Normal</v>
      </c>
      <c r="D442" s="174" t="str">
        <f>CONCATENATE($P$2&amp;": "&amp;VLOOKUP($B441,$M$3:$T$24,4,0))</f>
        <v>Font size: 11</v>
      </c>
      <c r="E442" s="174" t="str">
        <f>CONCATENATE($Q$2&amp;": "&amp;VLOOKUP($B441,$M$3:$T$24,5,0))</f>
        <v>Row height: Dependant</v>
      </c>
      <c r="F442" s="174" t="str">
        <f>CONCATENATE($R$2&amp;": "&amp;VLOOKUP($B441,$M$3:$T$24,6,0))</f>
        <v>Text col: Black</v>
      </c>
      <c r="G442" s="174" t="str">
        <f>CONCATENATE($S$2&amp;": "&amp;VLOOKUP($B441,$M$3:$T$24,7,0))</f>
        <v>BG col: White</v>
      </c>
      <c r="H442" s="175" t="str">
        <f>CONCATENATE($T$2&amp;": "&amp;VLOOKUP($B441,$M$3:$T$24,8,0))</f>
        <v>Just: Left</v>
      </c>
      <c r="I442" s="3"/>
      <c r="J442" s="245" t="s">
        <v>100</v>
      </c>
      <c r="K442" s="156"/>
      <c r="L442" s="156"/>
      <c r="M442" s="3"/>
      <c r="N442" s="3"/>
      <c r="O442" s="3"/>
      <c r="P442" s="3"/>
      <c r="Q442" s="3"/>
      <c r="R442" s="3"/>
      <c r="S442" s="3"/>
      <c r="T442" s="3"/>
    </row>
    <row r="443" spans="1:20" s="3" customFormat="1" ht="15" hidden="1" thickBot="1" x14ac:dyDescent="0.35">
      <c r="A443" s="173" t="s">
        <v>213</v>
      </c>
      <c r="B443" s="331" t="s">
        <v>227</v>
      </c>
      <c r="C443" s="325"/>
      <c r="D443" s="325"/>
      <c r="E443" s="325"/>
      <c r="F443" s="325"/>
      <c r="G443" s="325"/>
      <c r="H443" s="161"/>
      <c r="I443" s="192"/>
      <c r="J443" s="245" t="s">
        <v>155</v>
      </c>
      <c r="K443" s="156"/>
      <c r="L443" s="156"/>
      <c r="S443"/>
      <c r="T443"/>
    </row>
    <row r="444" spans="1:20" s="3" customFormat="1" hidden="1" thickBot="1" x14ac:dyDescent="0.3">
      <c r="A444" s="176" t="s">
        <v>126</v>
      </c>
      <c r="B444" s="160"/>
      <c r="C444" s="160"/>
      <c r="D444" s="160"/>
      <c r="E444" s="160"/>
      <c r="F444" s="160"/>
      <c r="G444" s="160"/>
      <c r="H444" s="161"/>
      <c r="J444" s="245" t="s">
        <v>100</v>
      </c>
      <c r="K444" s="156"/>
      <c r="L444" s="156"/>
      <c r="M444" s="183"/>
      <c r="N444" s="183"/>
      <c r="O444" s="183"/>
      <c r="P444" s="183"/>
      <c r="Q444" s="183"/>
      <c r="R444" s="183"/>
    </row>
    <row r="445" spans="1:20" s="3" customFormat="1" hidden="1" thickBot="1" x14ac:dyDescent="0.3">
      <c r="A445" s="178" t="s">
        <v>130</v>
      </c>
      <c r="B445" s="160" t="s">
        <v>243</v>
      </c>
      <c r="C445" s="160"/>
      <c r="D445" s="160"/>
      <c r="E445" s="160"/>
      <c r="F445" s="160"/>
      <c r="G445" s="160"/>
      <c r="H445" s="161"/>
      <c r="J445" s="245" t="s">
        <v>100</v>
      </c>
      <c r="K445" s="156"/>
      <c r="L445" s="156"/>
    </row>
    <row r="446" spans="1:20" s="3" customFormat="1" hidden="1" thickBot="1" x14ac:dyDescent="0.3">
      <c r="A446" s="178" t="s">
        <v>118</v>
      </c>
      <c r="B446" s="325" t="s">
        <v>168</v>
      </c>
      <c r="C446" s="325"/>
      <c r="D446" s="325"/>
      <c r="E446" s="325"/>
      <c r="F446" s="325"/>
      <c r="G446" s="325"/>
      <c r="H446" s="161"/>
      <c r="J446" s="245" t="s">
        <v>100</v>
      </c>
      <c r="K446" s="156"/>
      <c r="L446" s="156"/>
    </row>
    <row r="447" spans="1:20" s="3" customFormat="1" hidden="1" thickBot="1" x14ac:dyDescent="0.3">
      <c r="A447" s="178" t="s">
        <v>136</v>
      </c>
      <c r="B447" s="160" t="s">
        <v>100</v>
      </c>
      <c r="C447" s="160"/>
      <c r="D447" s="160"/>
      <c r="E447" s="160"/>
      <c r="F447" s="160"/>
      <c r="G447" s="160"/>
      <c r="H447" s="161"/>
      <c r="J447" s="245" t="s">
        <v>100</v>
      </c>
      <c r="K447" s="156"/>
      <c r="L447" s="156"/>
    </row>
    <row r="448" spans="1:20" s="3" customFormat="1" ht="15.75" hidden="1" customHeight="1" x14ac:dyDescent="0.25">
      <c r="A448" s="178" t="s">
        <v>157</v>
      </c>
      <c r="B448" s="160" t="s">
        <v>100</v>
      </c>
      <c r="C448" s="160"/>
      <c r="D448" s="160"/>
      <c r="E448" s="160"/>
      <c r="F448" s="160"/>
      <c r="G448" s="160"/>
      <c r="H448" s="161"/>
      <c r="J448" s="245" t="s">
        <v>100</v>
      </c>
      <c r="K448" s="156"/>
      <c r="L448" s="156"/>
      <c r="S448" s="192"/>
      <c r="T448" s="192"/>
    </row>
    <row r="449" spans="1:20" s="3" customFormat="1" ht="15.75" hidden="1" customHeight="1" x14ac:dyDescent="0.25">
      <c r="A449" s="178" t="s">
        <v>158</v>
      </c>
      <c r="B449" s="160" t="s">
        <v>100</v>
      </c>
      <c r="C449" s="160"/>
      <c r="D449" s="160"/>
      <c r="E449" s="160"/>
      <c r="F449" s="160"/>
      <c r="G449" s="160"/>
      <c r="H449" s="161"/>
      <c r="J449" s="245" t="s">
        <v>100</v>
      </c>
      <c r="K449" s="156"/>
      <c r="L449" s="156"/>
      <c r="M449" s="192"/>
      <c r="N449" s="192"/>
      <c r="O449" s="192"/>
      <c r="P449" s="192"/>
      <c r="Q449" s="192"/>
      <c r="R449" s="192"/>
    </row>
    <row r="450" spans="1:20" s="3" customFormat="1" ht="15.75" hidden="1" customHeight="1" x14ac:dyDescent="0.25">
      <c r="A450" s="178" t="s">
        <v>159</v>
      </c>
      <c r="B450" s="160" t="s">
        <v>100</v>
      </c>
      <c r="C450" s="160"/>
      <c r="D450" s="160"/>
      <c r="E450" s="160"/>
      <c r="F450" s="160"/>
      <c r="G450" s="160"/>
      <c r="H450" s="161"/>
      <c r="J450" s="245" t="s">
        <v>100</v>
      </c>
      <c r="K450" s="156"/>
      <c r="L450" s="156"/>
    </row>
    <row r="451" spans="1:20" ht="28.8" hidden="1" thickBot="1" x14ac:dyDescent="0.35">
      <c r="A451" s="182" t="s">
        <v>160</v>
      </c>
      <c r="B451" s="160" t="str">
        <f>IF(B441=$M$4,"Yes","No")</f>
        <v>No</v>
      </c>
      <c r="C451" s="160"/>
      <c r="D451" s="160"/>
      <c r="E451" s="160"/>
      <c r="F451" s="160"/>
      <c r="G451" s="160"/>
      <c r="H451" s="181"/>
      <c r="I451" s="3"/>
      <c r="J451" s="245" t="s">
        <v>100</v>
      </c>
      <c r="K451" s="156"/>
      <c r="L451" s="156"/>
      <c r="M451" s="3"/>
      <c r="N451" s="3"/>
      <c r="O451" s="3"/>
      <c r="P451" s="3"/>
      <c r="Q451" s="3"/>
      <c r="R451" s="3"/>
      <c r="S451" s="3"/>
      <c r="T451" s="3"/>
    </row>
    <row r="452" spans="1:20" s="3" customFormat="1" ht="15" hidden="1" customHeight="1" x14ac:dyDescent="0.25">
      <c r="A452" s="176" t="s">
        <v>145</v>
      </c>
      <c r="B452" s="325"/>
      <c r="C452" s="325"/>
      <c r="D452" s="325"/>
      <c r="E452" s="325"/>
      <c r="F452" s="325"/>
      <c r="G452" s="325"/>
      <c r="H452" s="161"/>
      <c r="I452" s="191"/>
      <c r="J452" s="245" t="s">
        <v>100</v>
      </c>
      <c r="K452" s="156"/>
      <c r="L452" s="156"/>
    </row>
    <row r="453" spans="1:20" s="3" customFormat="1" ht="15.75" hidden="1" customHeight="1" thickBot="1" x14ac:dyDescent="0.3">
      <c r="A453" s="184"/>
      <c r="B453" s="160"/>
      <c r="C453" s="160"/>
      <c r="D453" s="160"/>
      <c r="E453" s="160"/>
      <c r="F453" s="160"/>
      <c r="G453" s="160"/>
      <c r="H453" s="161"/>
      <c r="J453" s="245" t="s">
        <v>100</v>
      </c>
      <c r="K453" s="156"/>
      <c r="L453" s="156"/>
    </row>
    <row r="454" spans="1:20" s="3" customFormat="1" ht="15.75" hidden="1" customHeight="1" thickBot="1" x14ac:dyDescent="0.3">
      <c r="A454" s="185" t="s">
        <v>260</v>
      </c>
      <c r="B454" s="195" t="s">
        <v>238</v>
      </c>
      <c r="C454" s="196"/>
      <c r="D454" s="196"/>
      <c r="E454" s="196"/>
      <c r="F454" s="196"/>
      <c r="G454" s="196"/>
      <c r="H454" s="197"/>
      <c r="J454" s="245" t="s">
        <v>155</v>
      </c>
      <c r="K454" s="156"/>
      <c r="L454" s="156"/>
    </row>
    <row r="455" spans="1:20" s="3" customFormat="1" ht="13.5" hidden="1" customHeight="1" x14ac:dyDescent="0.25">
      <c r="A455" s="176" t="s">
        <v>118</v>
      </c>
      <c r="B455" s="160" t="s">
        <v>301</v>
      </c>
      <c r="C455" s="160"/>
      <c r="D455" s="160"/>
      <c r="E455" s="160"/>
      <c r="F455" s="160"/>
      <c r="G455" s="160"/>
      <c r="H455" s="161"/>
      <c r="J455" s="245" t="s">
        <v>100</v>
      </c>
      <c r="K455" s="156"/>
      <c r="L455" s="156"/>
    </row>
    <row r="456" spans="1:20" s="3" customFormat="1" hidden="1" thickBot="1" x14ac:dyDescent="0.3">
      <c r="A456" s="176"/>
      <c r="B456" s="174" t="str">
        <f>CONCATENATE($N$2&amp;": "&amp;VLOOKUP($B455,$M$3:$T$24,2,0))</f>
        <v>Font: Arial</v>
      </c>
      <c r="C456" s="174" t="str">
        <f>CONCATENATE($O$2&amp;": "&amp;VLOOKUP($B455,$M$3:$T$24,3,0))</f>
        <v>T-face: Normal</v>
      </c>
      <c r="D456" s="174" t="str">
        <f>CONCATENATE($P$2&amp;": "&amp;VLOOKUP($B455,$M$3:$T$24,4,0))</f>
        <v>Font size: 11</v>
      </c>
      <c r="E456" s="174" t="str">
        <f>CONCATENATE($Q$2&amp;": "&amp;VLOOKUP($B455,$M$3:$T$24,5,0))</f>
        <v>Row height: 48</v>
      </c>
      <c r="F456" s="174" t="str">
        <f>CONCATENATE($R$2&amp;": "&amp;VLOOKUP($B455,$M$3:$T$24,6,0))</f>
        <v>Text col: Black</v>
      </c>
      <c r="G456" s="174" t="str">
        <f>CONCATENATE($S$2&amp;": "&amp;VLOOKUP($B455,$M$3:$T$24,7,0))</f>
        <v>BG col: White</v>
      </c>
      <c r="H456" s="175" t="str">
        <f>CONCATENATE($T$2&amp;": "&amp;VLOOKUP($B455,$M$3:$T$24,8,0))</f>
        <v>Just: Left</v>
      </c>
      <c r="J456" s="245" t="s">
        <v>100</v>
      </c>
      <c r="K456" s="156"/>
      <c r="L456" s="156"/>
    </row>
    <row r="457" spans="1:20" s="3" customFormat="1" ht="15" hidden="1" thickBot="1" x14ac:dyDescent="0.35">
      <c r="A457" s="176" t="s">
        <v>125</v>
      </c>
      <c r="B457" s="160" t="s">
        <v>228</v>
      </c>
      <c r="C457" s="160"/>
      <c r="D457" s="160"/>
      <c r="E457" s="160"/>
      <c r="F457" s="160"/>
      <c r="G457" s="160"/>
      <c r="H457" s="161"/>
      <c r="J457" s="245" t="s">
        <v>155</v>
      </c>
      <c r="K457" s="156"/>
      <c r="L457" s="156"/>
      <c r="S457"/>
      <c r="T457"/>
    </row>
    <row r="458" spans="1:20" s="3" customFormat="1" hidden="1" thickBot="1" x14ac:dyDescent="0.3">
      <c r="A458" s="176" t="s">
        <v>126</v>
      </c>
      <c r="B458" s="160"/>
      <c r="C458" s="160"/>
      <c r="D458" s="160"/>
      <c r="E458" s="160"/>
      <c r="F458" s="160"/>
      <c r="G458" s="160"/>
      <c r="H458" s="161"/>
      <c r="J458" s="245" t="s">
        <v>100</v>
      </c>
      <c r="K458" s="156"/>
      <c r="L458" s="156"/>
      <c r="M458" s="183"/>
      <c r="N458" s="183"/>
      <c r="O458" s="183"/>
      <c r="P458" s="183"/>
      <c r="Q458" s="183"/>
      <c r="R458" s="183"/>
    </row>
    <row r="459" spans="1:20" s="3" customFormat="1" hidden="1" thickBot="1" x14ac:dyDescent="0.3">
      <c r="A459" s="178" t="s">
        <v>130</v>
      </c>
      <c r="B459" s="160" t="s">
        <v>219</v>
      </c>
      <c r="C459" s="160"/>
      <c r="D459" s="160"/>
      <c r="E459" s="160"/>
      <c r="F459" s="160"/>
      <c r="G459" s="160"/>
      <c r="H459" s="161"/>
      <c r="J459" s="245" t="s">
        <v>100</v>
      </c>
      <c r="K459" s="156"/>
      <c r="L459" s="156"/>
    </row>
    <row r="460" spans="1:20" s="3" customFormat="1" hidden="1" thickBot="1" x14ac:dyDescent="0.3">
      <c r="A460" s="178" t="s">
        <v>118</v>
      </c>
      <c r="B460" s="325" t="s">
        <v>168</v>
      </c>
      <c r="C460" s="325"/>
      <c r="D460" s="325"/>
      <c r="E460" s="325"/>
      <c r="F460" s="325"/>
      <c r="G460" s="325"/>
      <c r="H460" s="161"/>
      <c r="J460" s="245" t="s">
        <v>100</v>
      </c>
      <c r="K460" s="156"/>
      <c r="L460" s="156"/>
    </row>
    <row r="461" spans="1:20" s="3" customFormat="1" hidden="1" thickBot="1" x14ac:dyDescent="0.3">
      <c r="A461" s="178" t="s">
        <v>136</v>
      </c>
      <c r="B461" s="198" t="s">
        <v>100</v>
      </c>
      <c r="C461" s="160"/>
      <c r="D461" s="160"/>
      <c r="E461" s="160"/>
      <c r="F461" s="160"/>
      <c r="G461" s="160"/>
      <c r="H461" s="161"/>
      <c r="J461" s="245" t="s">
        <v>100</v>
      </c>
      <c r="K461" s="156"/>
      <c r="L461" s="156"/>
    </row>
    <row r="462" spans="1:20" s="3" customFormat="1" ht="15.75" hidden="1" customHeight="1" x14ac:dyDescent="0.25">
      <c r="A462" s="178" t="s">
        <v>157</v>
      </c>
      <c r="B462" s="198" t="s">
        <v>100</v>
      </c>
      <c r="C462" s="160"/>
      <c r="D462" s="160"/>
      <c r="E462" s="160"/>
      <c r="F462" s="160"/>
      <c r="G462" s="160"/>
      <c r="H462" s="161"/>
      <c r="J462" s="245" t="s">
        <v>100</v>
      </c>
      <c r="K462" s="156"/>
      <c r="L462" s="156"/>
    </row>
    <row r="463" spans="1:20" s="3" customFormat="1" ht="15.75" hidden="1" customHeight="1" x14ac:dyDescent="0.25">
      <c r="A463" s="178" t="s">
        <v>158</v>
      </c>
      <c r="B463" s="329" t="s">
        <v>100</v>
      </c>
      <c r="C463" s="329"/>
      <c r="D463" s="329"/>
      <c r="E463" s="329"/>
      <c r="F463" s="329"/>
      <c r="G463" s="329"/>
      <c r="H463" s="161"/>
      <c r="J463" s="245" t="s">
        <v>100</v>
      </c>
      <c r="K463" s="156"/>
      <c r="L463" s="156"/>
    </row>
    <row r="464" spans="1:20" s="3" customFormat="1" ht="15.75" hidden="1" customHeight="1" x14ac:dyDescent="0.25">
      <c r="A464" s="178" t="s">
        <v>159</v>
      </c>
      <c r="B464" s="160" t="s">
        <v>100</v>
      </c>
      <c r="C464" s="160"/>
      <c r="D464" s="160"/>
      <c r="E464" s="160"/>
      <c r="F464" s="160"/>
      <c r="G464" s="160"/>
      <c r="H464" s="161"/>
      <c r="J464" s="245" t="s">
        <v>100</v>
      </c>
      <c r="K464" s="156"/>
      <c r="L464" s="156"/>
    </row>
    <row r="465" spans="1:20" ht="28.8" hidden="1" thickBot="1" x14ac:dyDescent="0.35">
      <c r="A465" s="182" t="s">
        <v>160</v>
      </c>
      <c r="B465" s="160" t="str">
        <f>IF(B455=$M$4,"Yes","No")</f>
        <v>No</v>
      </c>
      <c r="C465" s="160"/>
      <c r="D465" s="160"/>
      <c r="E465" s="160"/>
      <c r="F465" s="160"/>
      <c r="G465" s="160"/>
      <c r="H465" s="181"/>
      <c r="I465" s="3"/>
      <c r="J465" s="245" t="s">
        <v>100</v>
      </c>
      <c r="K465" s="156"/>
      <c r="L465" s="156"/>
      <c r="M465" s="3"/>
      <c r="N465" s="3"/>
      <c r="O465" s="3"/>
      <c r="P465" s="3"/>
      <c r="Q465" s="3"/>
      <c r="R465" s="3"/>
      <c r="S465" s="3"/>
      <c r="T465" s="3"/>
    </row>
    <row r="466" spans="1:20" s="3" customFormat="1" ht="68.25" hidden="1" customHeight="1" x14ac:dyDescent="0.25">
      <c r="A466" s="176" t="s">
        <v>145</v>
      </c>
      <c r="B466" s="325" t="s">
        <v>316</v>
      </c>
      <c r="C466" s="325"/>
      <c r="D466" s="325"/>
      <c r="E466" s="325"/>
      <c r="F466" s="325"/>
      <c r="G466" s="325"/>
      <c r="H466" s="161"/>
      <c r="I466" s="191"/>
      <c r="J466" s="245" t="s">
        <v>155</v>
      </c>
      <c r="L466" s="156"/>
    </row>
    <row r="467" spans="1:20" s="3" customFormat="1" ht="15.75" hidden="1" customHeight="1" thickBot="1" x14ac:dyDescent="0.3">
      <c r="A467" s="184"/>
      <c r="B467" s="160"/>
      <c r="C467" s="160"/>
      <c r="D467" s="160"/>
      <c r="E467" s="160"/>
      <c r="F467" s="160"/>
      <c r="G467" s="160"/>
      <c r="H467" s="161"/>
      <c r="J467" s="245" t="s">
        <v>100</v>
      </c>
      <c r="K467" s="156"/>
      <c r="L467" s="156"/>
    </row>
    <row r="468" spans="1:20" s="3" customFormat="1" ht="15.75" hidden="1" customHeight="1" thickBot="1" x14ac:dyDescent="0.3">
      <c r="A468" s="185" t="s">
        <v>261</v>
      </c>
      <c r="B468" s="195" t="s">
        <v>239</v>
      </c>
      <c r="C468" s="196"/>
      <c r="D468" s="196"/>
      <c r="E468" s="196"/>
      <c r="F468" s="196"/>
      <c r="G468" s="196"/>
      <c r="H468" s="197"/>
      <c r="J468" s="245" t="s">
        <v>155</v>
      </c>
      <c r="K468" s="156"/>
      <c r="L468" s="156"/>
    </row>
    <row r="469" spans="1:20" s="3" customFormat="1" ht="13.5" hidden="1" customHeight="1" x14ac:dyDescent="0.25">
      <c r="A469" s="176" t="s">
        <v>118</v>
      </c>
      <c r="B469" s="160" t="s">
        <v>120</v>
      </c>
      <c r="C469" s="160"/>
      <c r="D469" s="160"/>
      <c r="E469" s="160"/>
      <c r="F469" s="160"/>
      <c r="G469" s="160"/>
      <c r="H469" s="161"/>
      <c r="J469" s="245" t="s">
        <v>100</v>
      </c>
      <c r="K469" s="156"/>
      <c r="L469" s="156"/>
    </row>
    <row r="470" spans="1:20" s="3" customFormat="1" ht="28.2" hidden="1" thickBot="1" x14ac:dyDescent="0.3">
      <c r="A470" s="176"/>
      <c r="B470" s="174" t="str">
        <f>CONCATENATE($N$2&amp;": "&amp;VLOOKUP($B469,$M$3:$T$24,2,0))</f>
        <v>Font: Arial</v>
      </c>
      <c r="C470" s="174" t="str">
        <f>CONCATENATE($O$2&amp;": "&amp;VLOOKUP($B469,$M$3:$T$24,3,0))</f>
        <v>T-face: Normal</v>
      </c>
      <c r="D470" s="174" t="str">
        <f>CONCATENATE($P$2&amp;": "&amp;VLOOKUP($B469,$M$3:$T$24,4,0))</f>
        <v>Font size: 11</v>
      </c>
      <c r="E470" s="174" t="str">
        <f>CONCATENATE($Q$2&amp;": "&amp;VLOOKUP($B469,$M$3:$T$24,5,0))</f>
        <v>Row height: Dependant</v>
      </c>
      <c r="F470" s="174" t="str">
        <f>CONCATENATE($R$2&amp;": "&amp;VLOOKUP($B469,$M$3:$T$24,6,0))</f>
        <v>Text col: Black</v>
      </c>
      <c r="G470" s="174" t="str">
        <f>CONCATENATE($S$2&amp;": "&amp;VLOOKUP($B469,$M$3:$T$24,7,0))</f>
        <v>BG col: Sky blue</v>
      </c>
      <c r="H470" s="175" t="str">
        <f>CONCATENATE($T$2&amp;": "&amp;VLOOKUP($B469,$M$3:$T$24,8,0))</f>
        <v>Just: Centre</v>
      </c>
      <c r="J470" s="245" t="s">
        <v>100</v>
      </c>
      <c r="K470" s="156"/>
      <c r="L470" s="156"/>
    </row>
    <row r="471" spans="1:20" s="3" customFormat="1" ht="15" hidden="1" thickBot="1" x14ac:dyDescent="0.35">
      <c r="A471" s="176" t="s">
        <v>125</v>
      </c>
      <c r="B471" s="160" t="s">
        <v>229</v>
      </c>
      <c r="C471" s="160"/>
      <c r="D471" s="160"/>
      <c r="E471" s="160"/>
      <c r="F471" s="160"/>
      <c r="G471" s="160"/>
      <c r="H471" s="161"/>
      <c r="J471" s="245" t="s">
        <v>155</v>
      </c>
      <c r="K471" s="156"/>
      <c r="L471" s="156"/>
      <c r="S471"/>
      <c r="T471"/>
    </row>
    <row r="472" spans="1:20" s="3" customFormat="1" hidden="1" thickBot="1" x14ac:dyDescent="0.3">
      <c r="A472" s="176" t="s">
        <v>126</v>
      </c>
      <c r="B472" s="160"/>
      <c r="C472" s="160"/>
      <c r="D472" s="160"/>
      <c r="E472" s="160"/>
      <c r="F472" s="160"/>
      <c r="G472" s="160"/>
      <c r="H472" s="161"/>
      <c r="J472" s="245" t="s">
        <v>100</v>
      </c>
      <c r="K472" s="156"/>
      <c r="L472" s="156"/>
      <c r="M472" s="183"/>
      <c r="N472" s="183"/>
      <c r="O472" s="183"/>
      <c r="P472" s="183"/>
      <c r="Q472" s="183"/>
      <c r="R472" s="183"/>
    </row>
    <row r="473" spans="1:20" s="3" customFormat="1" hidden="1" thickBot="1" x14ac:dyDescent="0.3">
      <c r="A473" s="178" t="s">
        <v>130</v>
      </c>
      <c r="B473" s="160" t="s">
        <v>230</v>
      </c>
      <c r="C473" s="160"/>
      <c r="D473" s="160"/>
      <c r="E473" s="160"/>
      <c r="F473" s="160"/>
      <c r="G473" s="160"/>
      <c r="H473" s="161"/>
      <c r="J473" s="245" t="s">
        <v>100</v>
      </c>
      <c r="K473" s="156"/>
      <c r="L473" s="156"/>
    </row>
    <row r="474" spans="1:20" s="3" customFormat="1" hidden="1" thickBot="1" x14ac:dyDescent="0.3">
      <c r="A474" s="178" t="s">
        <v>118</v>
      </c>
      <c r="B474" s="325" t="s">
        <v>214</v>
      </c>
      <c r="C474" s="325"/>
      <c r="D474" s="325"/>
      <c r="E474" s="325"/>
      <c r="F474" s="325"/>
      <c r="G474" s="325"/>
      <c r="H474" s="161"/>
      <c r="J474" s="245" t="s">
        <v>100</v>
      </c>
      <c r="K474" s="156"/>
      <c r="L474" s="156"/>
    </row>
    <row r="475" spans="1:20" s="3" customFormat="1" hidden="1" thickBot="1" x14ac:dyDescent="0.3">
      <c r="A475" s="178" t="s">
        <v>136</v>
      </c>
      <c r="B475" s="198">
        <f>$B$688</f>
        <v>0</v>
      </c>
      <c r="C475" s="160"/>
      <c r="D475" s="160"/>
      <c r="E475" s="160"/>
      <c r="F475" s="160"/>
      <c r="G475" s="160"/>
      <c r="H475" s="161"/>
      <c r="J475" s="245" t="s">
        <v>155</v>
      </c>
      <c r="K475" s="156"/>
      <c r="L475" s="156"/>
    </row>
    <row r="476" spans="1:20" s="3" customFormat="1" ht="15.75" hidden="1" customHeight="1" x14ac:dyDescent="0.25">
      <c r="A476" s="178" t="s">
        <v>157</v>
      </c>
      <c r="B476" s="198">
        <f>$B$689</f>
        <v>50000</v>
      </c>
      <c r="C476" s="160"/>
      <c r="D476" s="160"/>
      <c r="E476" s="160"/>
      <c r="F476" s="160"/>
      <c r="G476" s="160"/>
      <c r="H476" s="161"/>
      <c r="J476" s="245" t="s">
        <v>155</v>
      </c>
      <c r="K476" s="156"/>
      <c r="L476" s="156"/>
    </row>
    <row r="477" spans="1:20" s="3" customFormat="1" ht="15.75" hidden="1" customHeight="1" x14ac:dyDescent="0.25">
      <c r="A477" s="178" t="s">
        <v>158</v>
      </c>
      <c r="B477" s="330" t="s">
        <v>300</v>
      </c>
      <c r="C477" s="330"/>
      <c r="D477" s="330"/>
      <c r="E477" s="330"/>
      <c r="F477" s="330"/>
      <c r="G477" s="330"/>
      <c r="H477" s="161"/>
      <c r="J477" s="245" t="s">
        <v>100</v>
      </c>
      <c r="K477" s="156"/>
      <c r="L477" s="156"/>
    </row>
    <row r="478" spans="1:20" s="3" customFormat="1" ht="15.75" hidden="1" customHeight="1" x14ac:dyDescent="0.25">
      <c r="A478" s="178" t="s">
        <v>159</v>
      </c>
      <c r="B478" s="160" t="s">
        <v>100</v>
      </c>
      <c r="C478" s="160"/>
      <c r="D478" s="160"/>
      <c r="E478" s="160"/>
      <c r="F478" s="160"/>
      <c r="G478" s="160"/>
      <c r="H478" s="161"/>
      <c r="J478" s="245" t="s">
        <v>100</v>
      </c>
      <c r="K478" s="156"/>
      <c r="L478" s="156"/>
    </row>
    <row r="479" spans="1:20" ht="28.8" hidden="1" thickBot="1" x14ac:dyDescent="0.35">
      <c r="A479" s="182" t="s">
        <v>160</v>
      </c>
      <c r="B479" s="160" t="str">
        <f>IF(B469=$M$4,"Yes","No")</f>
        <v>Yes</v>
      </c>
      <c r="C479" s="160"/>
      <c r="D479" s="160"/>
      <c r="E479" s="160"/>
      <c r="F479" s="160"/>
      <c r="G479" s="160"/>
      <c r="H479" s="181"/>
      <c r="I479" s="3"/>
      <c r="J479" s="245" t="s">
        <v>100</v>
      </c>
      <c r="K479" s="156"/>
      <c r="L479" s="156"/>
      <c r="M479" s="3"/>
      <c r="N479" s="3"/>
      <c r="O479" s="3"/>
      <c r="P479" s="3"/>
      <c r="Q479" s="3"/>
      <c r="R479" s="3"/>
      <c r="S479" s="3"/>
      <c r="T479" s="3"/>
    </row>
    <row r="480" spans="1:20" s="3" customFormat="1" ht="15" hidden="1" customHeight="1" x14ac:dyDescent="0.25">
      <c r="A480" s="176" t="s">
        <v>145</v>
      </c>
      <c r="B480" s="325" t="s">
        <v>215</v>
      </c>
      <c r="C480" s="325"/>
      <c r="D480" s="325"/>
      <c r="E480" s="325"/>
      <c r="F480" s="325"/>
      <c r="G480" s="325"/>
      <c r="H480" s="161"/>
      <c r="I480" s="191"/>
      <c r="J480" s="245" t="s">
        <v>155</v>
      </c>
      <c r="K480" s="156"/>
      <c r="L480" s="156"/>
    </row>
    <row r="481" spans="1:20" s="3" customFormat="1" ht="15.75" hidden="1" customHeight="1" thickBot="1" x14ac:dyDescent="0.3">
      <c r="A481" s="184"/>
      <c r="B481" s="160"/>
      <c r="C481" s="160"/>
      <c r="D481" s="160"/>
      <c r="E481" s="160"/>
      <c r="F481" s="160"/>
      <c r="G481" s="160"/>
      <c r="H481" s="161"/>
      <c r="J481" s="245" t="s">
        <v>100</v>
      </c>
      <c r="K481" s="156"/>
      <c r="L481" s="156"/>
    </row>
    <row r="482" spans="1:20" s="3" customFormat="1" hidden="1" thickBot="1" x14ac:dyDescent="0.3">
      <c r="A482" s="185" t="s">
        <v>262</v>
      </c>
      <c r="B482" s="195" t="s">
        <v>240</v>
      </c>
      <c r="C482" s="196"/>
      <c r="D482" s="196"/>
      <c r="E482" s="196"/>
      <c r="F482" s="196"/>
      <c r="G482" s="196"/>
      <c r="H482" s="197"/>
      <c r="J482" s="245" t="s">
        <v>155</v>
      </c>
      <c r="K482" s="156"/>
      <c r="L482" s="156"/>
    </row>
    <row r="483" spans="1:20" s="3" customFormat="1" ht="13.5" hidden="1" customHeight="1" x14ac:dyDescent="0.25">
      <c r="A483" s="176" t="s">
        <v>118</v>
      </c>
      <c r="B483" s="160" t="s">
        <v>221</v>
      </c>
      <c r="C483" s="160"/>
      <c r="D483" s="160"/>
      <c r="E483" s="160"/>
      <c r="F483" s="160"/>
      <c r="G483" s="160"/>
      <c r="H483" s="161"/>
      <c r="J483" s="245" t="s">
        <v>100</v>
      </c>
      <c r="K483" s="156"/>
      <c r="L483" s="156"/>
    </row>
    <row r="484" spans="1:20" s="192" customFormat="1" ht="28.2" hidden="1" thickBot="1" x14ac:dyDescent="0.3">
      <c r="A484" s="173"/>
      <c r="B484" s="174" t="str">
        <f>CONCATENATE($N$2&amp;": "&amp;VLOOKUP($B483,$M$3:$T$24,2,0))</f>
        <v>Font: Arial</v>
      </c>
      <c r="C484" s="174" t="str">
        <f>CONCATENATE($O$2&amp;": "&amp;VLOOKUP($B483,$M$3:$T$24,3,0))</f>
        <v>T-face: Normal</v>
      </c>
      <c r="D484" s="174" t="str">
        <f>CONCATENATE($P$2&amp;": "&amp;VLOOKUP($B483,$M$3:$T$24,4,0))</f>
        <v>Font size: 11</v>
      </c>
      <c r="E484" s="174" t="str">
        <f>CONCATENATE($Q$2&amp;": "&amp;VLOOKUP($B483,$M$3:$T$24,5,0))</f>
        <v>Row height: Dependant</v>
      </c>
      <c r="F484" s="174" t="str">
        <f>CONCATENATE($R$2&amp;": "&amp;VLOOKUP($B483,$M$3:$T$24,6,0))</f>
        <v>Text col: Black</v>
      </c>
      <c r="G484" s="174" t="str">
        <f>CONCATENATE($S$2&amp;": "&amp;VLOOKUP($B483,$M$3:$T$24,7,0))</f>
        <v>BG col: White</v>
      </c>
      <c r="H484" s="175" t="str">
        <f>CONCATENATE($T$2&amp;": "&amp;VLOOKUP($B483,$M$3:$T$24,8,0))</f>
        <v>Just: Left</v>
      </c>
      <c r="I484" s="3"/>
      <c r="J484" s="245" t="s">
        <v>100</v>
      </c>
      <c r="K484" s="156"/>
      <c r="L484" s="156"/>
      <c r="M484" s="3"/>
      <c r="N484" s="3"/>
      <c r="O484" s="3"/>
      <c r="P484" s="3"/>
      <c r="Q484" s="3"/>
      <c r="R484" s="3"/>
      <c r="S484" s="3"/>
      <c r="T484" s="3"/>
    </row>
    <row r="485" spans="1:20" s="3" customFormat="1" ht="15" hidden="1" thickBot="1" x14ac:dyDescent="0.35">
      <c r="A485" s="173" t="s">
        <v>213</v>
      </c>
      <c r="B485" s="331" t="s">
        <v>231</v>
      </c>
      <c r="C485" s="325"/>
      <c r="D485" s="325"/>
      <c r="E485" s="325"/>
      <c r="F485" s="325"/>
      <c r="G485" s="325"/>
      <c r="H485" s="161"/>
      <c r="I485" s="192"/>
      <c r="J485" s="245" t="s">
        <v>155</v>
      </c>
      <c r="K485" s="156"/>
      <c r="L485" s="156"/>
      <c r="S485"/>
      <c r="T485"/>
    </row>
    <row r="486" spans="1:20" s="3" customFormat="1" hidden="1" thickBot="1" x14ac:dyDescent="0.3">
      <c r="A486" s="176" t="s">
        <v>126</v>
      </c>
      <c r="B486" s="160"/>
      <c r="C486" s="160"/>
      <c r="D486" s="160"/>
      <c r="E486" s="160"/>
      <c r="F486" s="160"/>
      <c r="G486" s="160"/>
      <c r="H486" s="161"/>
      <c r="J486" s="245" t="s">
        <v>100</v>
      </c>
      <c r="K486" s="156"/>
      <c r="L486" s="156"/>
      <c r="M486" s="183"/>
      <c r="N486" s="183"/>
      <c r="O486" s="183"/>
      <c r="P486" s="183"/>
      <c r="Q486" s="183"/>
      <c r="R486" s="183"/>
    </row>
    <row r="487" spans="1:20" s="3" customFormat="1" hidden="1" thickBot="1" x14ac:dyDescent="0.3">
      <c r="A487" s="178" t="s">
        <v>130</v>
      </c>
      <c r="B487" s="160" t="s">
        <v>243</v>
      </c>
      <c r="C487" s="160"/>
      <c r="D487" s="160"/>
      <c r="E487" s="160"/>
      <c r="F487" s="160"/>
      <c r="G487" s="160"/>
      <c r="H487" s="161"/>
      <c r="J487" s="245" t="s">
        <v>100</v>
      </c>
      <c r="K487" s="156"/>
      <c r="L487" s="156"/>
    </row>
    <row r="488" spans="1:20" s="3" customFormat="1" hidden="1" thickBot="1" x14ac:dyDescent="0.3">
      <c r="A488" s="178" t="s">
        <v>118</v>
      </c>
      <c r="B488" s="325" t="s">
        <v>168</v>
      </c>
      <c r="C488" s="325"/>
      <c r="D488" s="325"/>
      <c r="E488" s="325"/>
      <c r="F488" s="325"/>
      <c r="G488" s="325"/>
      <c r="H488" s="161"/>
      <c r="J488" s="245" t="s">
        <v>100</v>
      </c>
      <c r="K488" s="156"/>
      <c r="L488" s="156"/>
    </row>
    <row r="489" spans="1:20" s="3" customFormat="1" hidden="1" thickBot="1" x14ac:dyDescent="0.3">
      <c r="A489" s="178" t="s">
        <v>136</v>
      </c>
      <c r="B489" s="160" t="s">
        <v>100</v>
      </c>
      <c r="C489" s="160"/>
      <c r="D489" s="160"/>
      <c r="E489" s="160"/>
      <c r="F489" s="160"/>
      <c r="G489" s="160"/>
      <c r="H489" s="161"/>
      <c r="J489" s="245" t="s">
        <v>100</v>
      </c>
      <c r="K489" s="156"/>
      <c r="L489" s="156"/>
    </row>
    <row r="490" spans="1:20" s="3" customFormat="1" ht="15.75" hidden="1" customHeight="1" x14ac:dyDescent="0.25">
      <c r="A490" s="178" t="s">
        <v>157</v>
      </c>
      <c r="B490" s="160" t="s">
        <v>100</v>
      </c>
      <c r="C490" s="160"/>
      <c r="D490" s="160"/>
      <c r="E490" s="160"/>
      <c r="F490" s="160"/>
      <c r="G490" s="160"/>
      <c r="H490" s="161"/>
      <c r="J490" s="245" t="s">
        <v>100</v>
      </c>
      <c r="K490" s="156"/>
      <c r="L490" s="156"/>
      <c r="S490" s="192"/>
      <c r="T490" s="192"/>
    </row>
    <row r="491" spans="1:20" s="3" customFormat="1" ht="15.75" hidden="1" customHeight="1" x14ac:dyDescent="0.25">
      <c r="A491" s="178" t="s">
        <v>158</v>
      </c>
      <c r="B491" s="160" t="s">
        <v>100</v>
      </c>
      <c r="C491" s="160"/>
      <c r="D491" s="160"/>
      <c r="E491" s="160"/>
      <c r="F491" s="160"/>
      <c r="G491" s="160"/>
      <c r="H491" s="161"/>
      <c r="J491" s="245" t="s">
        <v>100</v>
      </c>
      <c r="K491" s="156"/>
      <c r="L491" s="156"/>
      <c r="M491" s="192"/>
      <c r="N491" s="192"/>
      <c r="O491" s="192"/>
      <c r="P491" s="192"/>
      <c r="Q491" s="192"/>
      <c r="R491" s="192"/>
    </row>
    <row r="492" spans="1:20" s="3" customFormat="1" ht="15.75" hidden="1" customHeight="1" x14ac:dyDescent="0.25">
      <c r="A492" s="178" t="s">
        <v>159</v>
      </c>
      <c r="B492" s="160" t="s">
        <v>100</v>
      </c>
      <c r="C492" s="160"/>
      <c r="D492" s="160"/>
      <c r="E492" s="160"/>
      <c r="F492" s="160"/>
      <c r="G492" s="160"/>
      <c r="H492" s="161"/>
      <c r="J492" s="245" t="s">
        <v>100</v>
      </c>
      <c r="K492" s="156"/>
      <c r="L492" s="156"/>
    </row>
    <row r="493" spans="1:20" ht="28.8" hidden="1" thickBot="1" x14ac:dyDescent="0.35">
      <c r="A493" s="182" t="s">
        <v>160</v>
      </c>
      <c r="B493" s="160" t="str">
        <f>IF(B483=$M$4,"Yes","No")</f>
        <v>No</v>
      </c>
      <c r="C493" s="160"/>
      <c r="D493" s="160"/>
      <c r="E493" s="160"/>
      <c r="F493" s="160"/>
      <c r="G493" s="160"/>
      <c r="H493" s="181"/>
      <c r="I493" s="3"/>
      <c r="J493" s="245" t="s">
        <v>100</v>
      </c>
      <c r="K493" s="156"/>
      <c r="L493" s="156"/>
      <c r="M493" s="3"/>
      <c r="N493" s="3"/>
      <c r="O493" s="3"/>
      <c r="P493" s="3"/>
      <c r="Q493" s="3"/>
      <c r="R493" s="3"/>
      <c r="S493" s="3"/>
      <c r="T493" s="3"/>
    </row>
    <row r="494" spans="1:20" s="3" customFormat="1" ht="15" hidden="1" customHeight="1" x14ac:dyDescent="0.25">
      <c r="A494" s="176" t="s">
        <v>145</v>
      </c>
      <c r="B494" s="325"/>
      <c r="C494" s="325"/>
      <c r="D494" s="325"/>
      <c r="E494" s="325"/>
      <c r="F494" s="325"/>
      <c r="G494" s="325"/>
      <c r="H494" s="161"/>
      <c r="I494" s="191"/>
      <c r="J494" s="245" t="s">
        <v>100</v>
      </c>
      <c r="K494" s="156"/>
      <c r="L494" s="156"/>
    </row>
    <row r="495" spans="1:20" s="3" customFormat="1" ht="15.75" hidden="1" customHeight="1" thickBot="1" x14ac:dyDescent="0.3">
      <c r="A495" s="184"/>
      <c r="B495" s="160"/>
      <c r="C495" s="160"/>
      <c r="D495" s="160"/>
      <c r="E495" s="160"/>
      <c r="F495" s="160"/>
      <c r="G495" s="160"/>
      <c r="H495" s="161"/>
      <c r="J495" s="245" t="s">
        <v>100</v>
      </c>
      <c r="K495" s="156"/>
      <c r="L495" s="156"/>
    </row>
    <row r="496" spans="1:20" s="3" customFormat="1" ht="15.75" hidden="1" customHeight="1" thickBot="1" x14ac:dyDescent="0.3">
      <c r="A496" s="185" t="s">
        <v>263</v>
      </c>
      <c r="B496" s="195" t="s">
        <v>241</v>
      </c>
      <c r="C496" s="196"/>
      <c r="D496" s="196"/>
      <c r="E496" s="196"/>
      <c r="F496" s="196"/>
      <c r="G496" s="196"/>
      <c r="H496" s="197"/>
      <c r="J496" s="245" t="s">
        <v>155</v>
      </c>
      <c r="K496" s="156"/>
      <c r="L496" s="156"/>
    </row>
    <row r="497" spans="1:20" s="3" customFormat="1" ht="13.5" hidden="1" customHeight="1" x14ac:dyDescent="0.25">
      <c r="A497" s="176" t="s">
        <v>118</v>
      </c>
      <c r="B497" s="160" t="s">
        <v>220</v>
      </c>
      <c r="C497" s="160"/>
      <c r="D497" s="160"/>
      <c r="E497" s="160"/>
      <c r="F497" s="160"/>
      <c r="G497" s="160"/>
      <c r="H497" s="161"/>
      <c r="J497" s="245" t="s">
        <v>100</v>
      </c>
      <c r="K497" s="156"/>
      <c r="L497" s="156"/>
    </row>
    <row r="498" spans="1:20" s="3" customFormat="1" hidden="1" thickBot="1" x14ac:dyDescent="0.3">
      <c r="A498" s="176"/>
      <c r="B498" s="174" t="str">
        <f>CONCATENATE($N$2&amp;": "&amp;VLOOKUP($B497,$M$3:$T$24,2,0))</f>
        <v>Font: Arial</v>
      </c>
      <c r="C498" s="174" t="str">
        <f>CONCATENATE($O$2&amp;": "&amp;VLOOKUP($B497,$M$3:$T$24,3,0))</f>
        <v>T-face: Normal</v>
      </c>
      <c r="D498" s="174" t="str">
        <f>CONCATENATE($P$2&amp;": "&amp;VLOOKUP($B497,$M$3:$T$24,4,0))</f>
        <v>Font size: 11</v>
      </c>
      <c r="E498" s="174" t="str">
        <f>CONCATENATE($Q$2&amp;": "&amp;VLOOKUP($B497,$M$3:$T$24,5,0))</f>
        <v>Row height: 22.5</v>
      </c>
      <c r="F498" s="174" t="str">
        <f>CONCATENATE($R$2&amp;": "&amp;VLOOKUP($B497,$M$3:$T$24,6,0))</f>
        <v>Text col: Black</v>
      </c>
      <c r="G498" s="174" t="str">
        <f>CONCATENATE($S$2&amp;": "&amp;VLOOKUP($B497,$M$3:$T$24,7,0))</f>
        <v>BG col: White</v>
      </c>
      <c r="H498" s="175" t="str">
        <f>CONCATENATE($T$2&amp;": "&amp;VLOOKUP($B497,$M$3:$T$24,8,0))</f>
        <v>Just: Left</v>
      </c>
      <c r="J498" s="245" t="s">
        <v>100</v>
      </c>
      <c r="K498" s="156"/>
      <c r="L498" s="156"/>
    </row>
    <row r="499" spans="1:20" s="3" customFormat="1" ht="15" hidden="1" thickBot="1" x14ac:dyDescent="0.35">
      <c r="A499" s="176" t="s">
        <v>125</v>
      </c>
      <c r="B499" s="160" t="s">
        <v>232</v>
      </c>
      <c r="C499" s="160"/>
      <c r="D499" s="160"/>
      <c r="E499" s="160"/>
      <c r="F499" s="160"/>
      <c r="G499" s="160"/>
      <c r="H499" s="161"/>
      <c r="J499" s="245" t="s">
        <v>155</v>
      </c>
      <c r="K499" s="156"/>
      <c r="L499" s="156"/>
      <c r="S499"/>
      <c r="T499"/>
    </row>
    <row r="500" spans="1:20" s="3" customFormat="1" hidden="1" thickBot="1" x14ac:dyDescent="0.3">
      <c r="A500" s="176" t="s">
        <v>126</v>
      </c>
      <c r="B500" s="160"/>
      <c r="C500" s="160"/>
      <c r="D500" s="160"/>
      <c r="E500" s="160"/>
      <c r="F500" s="160"/>
      <c r="G500" s="160"/>
      <c r="H500" s="161"/>
      <c r="J500" s="245" t="s">
        <v>100</v>
      </c>
      <c r="K500" s="156"/>
      <c r="L500" s="156"/>
      <c r="M500" s="183"/>
      <c r="N500" s="183"/>
      <c r="O500" s="183"/>
      <c r="P500" s="183"/>
      <c r="Q500" s="183"/>
      <c r="R500" s="183"/>
    </row>
    <row r="501" spans="1:20" s="3" customFormat="1" hidden="1" thickBot="1" x14ac:dyDescent="0.3">
      <c r="A501" s="178" t="s">
        <v>130</v>
      </c>
      <c r="B501" s="160" t="s">
        <v>219</v>
      </c>
      <c r="C501" s="160"/>
      <c r="D501" s="160"/>
      <c r="E501" s="160"/>
      <c r="F501" s="160"/>
      <c r="G501" s="160"/>
      <c r="H501" s="161"/>
      <c r="J501" s="245" t="s">
        <v>100</v>
      </c>
      <c r="K501" s="156"/>
      <c r="L501" s="156"/>
    </row>
    <row r="502" spans="1:20" s="3" customFormat="1" hidden="1" thickBot="1" x14ac:dyDescent="0.3">
      <c r="A502" s="178" t="s">
        <v>118</v>
      </c>
      <c r="B502" s="325" t="s">
        <v>168</v>
      </c>
      <c r="C502" s="325"/>
      <c r="D502" s="325"/>
      <c r="E502" s="325"/>
      <c r="F502" s="325"/>
      <c r="G502" s="325"/>
      <c r="H502" s="161"/>
      <c r="J502" s="245" t="s">
        <v>100</v>
      </c>
      <c r="K502" s="156"/>
      <c r="L502" s="156"/>
    </row>
    <row r="503" spans="1:20" s="3" customFormat="1" hidden="1" thickBot="1" x14ac:dyDescent="0.3">
      <c r="A503" s="178" t="s">
        <v>136</v>
      </c>
      <c r="B503" s="198" t="s">
        <v>100</v>
      </c>
      <c r="C503" s="160"/>
      <c r="D503" s="160"/>
      <c r="E503" s="160"/>
      <c r="F503" s="160"/>
      <c r="G503" s="160"/>
      <c r="H503" s="161"/>
      <c r="J503" s="245" t="s">
        <v>100</v>
      </c>
      <c r="K503" s="156"/>
      <c r="L503" s="156"/>
    </row>
    <row r="504" spans="1:20" s="3" customFormat="1" ht="15.75" hidden="1" customHeight="1" x14ac:dyDescent="0.25">
      <c r="A504" s="178" t="s">
        <v>157</v>
      </c>
      <c r="B504" s="198" t="s">
        <v>100</v>
      </c>
      <c r="C504" s="160"/>
      <c r="D504" s="160"/>
      <c r="E504" s="160"/>
      <c r="F504" s="160"/>
      <c r="G504" s="160"/>
      <c r="H504" s="161"/>
      <c r="J504" s="245" t="s">
        <v>100</v>
      </c>
      <c r="K504" s="156"/>
      <c r="L504" s="156"/>
    </row>
    <row r="505" spans="1:20" s="3" customFormat="1" ht="15.75" hidden="1" customHeight="1" x14ac:dyDescent="0.25">
      <c r="A505" s="178" t="s">
        <v>158</v>
      </c>
      <c r="B505" s="329" t="s">
        <v>100</v>
      </c>
      <c r="C505" s="329"/>
      <c r="D505" s="329"/>
      <c r="E505" s="329"/>
      <c r="F505" s="329"/>
      <c r="G505" s="329"/>
      <c r="H505" s="161"/>
      <c r="J505" s="245" t="s">
        <v>100</v>
      </c>
      <c r="K505" s="156"/>
      <c r="L505" s="156"/>
    </row>
    <row r="506" spans="1:20" s="3" customFormat="1" ht="15.75" hidden="1" customHeight="1" x14ac:dyDescent="0.25">
      <c r="A506" s="178" t="s">
        <v>159</v>
      </c>
      <c r="B506" s="160" t="s">
        <v>100</v>
      </c>
      <c r="C506" s="160"/>
      <c r="D506" s="160"/>
      <c r="E506" s="160"/>
      <c r="F506" s="160"/>
      <c r="G506" s="160"/>
      <c r="H506" s="161"/>
      <c r="J506" s="245" t="s">
        <v>100</v>
      </c>
      <c r="K506" s="156"/>
      <c r="L506" s="156"/>
    </row>
    <row r="507" spans="1:20" ht="28.8" hidden="1" thickBot="1" x14ac:dyDescent="0.35">
      <c r="A507" s="182" t="s">
        <v>160</v>
      </c>
      <c r="B507" s="160" t="str">
        <f>IF(B497=$M$4,"Yes","No")</f>
        <v>No</v>
      </c>
      <c r="C507" s="160"/>
      <c r="D507" s="160"/>
      <c r="E507" s="160"/>
      <c r="F507" s="160"/>
      <c r="G507" s="160"/>
      <c r="H507" s="181"/>
      <c r="I507" s="3"/>
      <c r="J507" s="245" t="s">
        <v>100</v>
      </c>
      <c r="K507" s="156"/>
      <c r="L507" s="156"/>
      <c r="M507" s="3"/>
      <c r="N507" s="3"/>
      <c r="O507" s="3"/>
      <c r="P507" s="3"/>
      <c r="Q507" s="3"/>
      <c r="R507" s="3"/>
      <c r="S507" s="3"/>
      <c r="T507" s="3"/>
    </row>
    <row r="508" spans="1:20" s="3" customFormat="1" ht="15.75" hidden="1" customHeight="1" x14ac:dyDescent="0.25">
      <c r="A508" s="176" t="s">
        <v>145</v>
      </c>
      <c r="B508" s="325" t="s">
        <v>244</v>
      </c>
      <c r="C508" s="325"/>
      <c r="D508" s="325"/>
      <c r="E508" s="325"/>
      <c r="F508" s="325"/>
      <c r="G508" s="325"/>
      <c r="H508" s="161"/>
      <c r="I508" s="191"/>
      <c r="J508" s="245" t="s">
        <v>100</v>
      </c>
      <c r="K508" s="156"/>
      <c r="L508" s="156"/>
    </row>
    <row r="509" spans="1:20" s="3" customFormat="1" ht="15.75" hidden="1" customHeight="1" thickBot="1" x14ac:dyDescent="0.3">
      <c r="A509" s="184"/>
      <c r="B509" s="160"/>
      <c r="C509" s="160"/>
      <c r="D509" s="160"/>
      <c r="E509" s="160"/>
      <c r="F509" s="160"/>
      <c r="G509" s="160"/>
      <c r="H509" s="161"/>
      <c r="J509" s="245" t="s">
        <v>100</v>
      </c>
      <c r="K509" s="156"/>
      <c r="L509" s="156"/>
    </row>
    <row r="510" spans="1:20" s="3" customFormat="1" ht="15.75" hidden="1" customHeight="1" thickBot="1" x14ac:dyDescent="0.3">
      <c r="A510" s="185" t="s">
        <v>264</v>
      </c>
      <c r="B510" s="195" t="s">
        <v>242</v>
      </c>
      <c r="C510" s="196"/>
      <c r="D510" s="196"/>
      <c r="E510" s="196"/>
      <c r="F510" s="196"/>
      <c r="G510" s="196"/>
      <c r="H510" s="197"/>
      <c r="J510" s="245" t="s">
        <v>155</v>
      </c>
      <c r="K510" s="156"/>
      <c r="L510" s="156"/>
    </row>
    <row r="511" spans="1:20" s="3" customFormat="1" ht="13.5" hidden="1" customHeight="1" x14ac:dyDescent="0.25">
      <c r="A511" s="176" t="s">
        <v>118</v>
      </c>
      <c r="B511" s="160" t="s">
        <v>120</v>
      </c>
      <c r="C511" s="160"/>
      <c r="D511" s="160"/>
      <c r="E511" s="160"/>
      <c r="F511" s="160"/>
      <c r="G511" s="160"/>
      <c r="H511" s="161"/>
      <c r="J511" s="245" t="s">
        <v>100</v>
      </c>
      <c r="K511" s="156"/>
      <c r="L511" s="156"/>
    </row>
    <row r="512" spans="1:20" s="3" customFormat="1" ht="28.2" hidden="1" thickBot="1" x14ac:dyDescent="0.3">
      <c r="A512" s="176"/>
      <c r="B512" s="174" t="str">
        <f>CONCATENATE($N$2&amp;": "&amp;VLOOKUP($B511,$M$3:$T$24,2,0))</f>
        <v>Font: Arial</v>
      </c>
      <c r="C512" s="174" t="str">
        <f>CONCATENATE($O$2&amp;": "&amp;VLOOKUP($B511,$M$3:$T$24,3,0))</f>
        <v>T-face: Normal</v>
      </c>
      <c r="D512" s="174" t="str">
        <f>CONCATENATE($P$2&amp;": "&amp;VLOOKUP($B511,$M$3:$T$24,4,0))</f>
        <v>Font size: 11</v>
      </c>
      <c r="E512" s="174" t="str">
        <f>CONCATENATE($Q$2&amp;": "&amp;VLOOKUP($B511,$M$3:$T$24,5,0))</f>
        <v>Row height: Dependant</v>
      </c>
      <c r="F512" s="174" t="str">
        <f>CONCATENATE($R$2&amp;": "&amp;VLOOKUP($B511,$M$3:$T$24,6,0))</f>
        <v>Text col: Black</v>
      </c>
      <c r="G512" s="174" t="str">
        <f>CONCATENATE($S$2&amp;": "&amp;VLOOKUP($B511,$M$3:$T$24,7,0))</f>
        <v>BG col: Sky blue</v>
      </c>
      <c r="H512" s="175" t="str">
        <f>CONCATENATE($T$2&amp;": "&amp;VLOOKUP($B511,$M$3:$T$24,8,0))</f>
        <v>Just: Centre</v>
      </c>
      <c r="J512" s="245" t="s">
        <v>100</v>
      </c>
      <c r="K512" s="156"/>
      <c r="L512" s="156"/>
    </row>
    <row r="513" spans="1:20" s="3" customFormat="1" ht="15" hidden="1" thickBot="1" x14ac:dyDescent="0.35">
      <c r="A513" s="176" t="s">
        <v>125</v>
      </c>
      <c r="B513" s="160" t="s">
        <v>233</v>
      </c>
      <c r="C513" s="160"/>
      <c r="D513" s="160"/>
      <c r="E513" s="160"/>
      <c r="F513" s="160"/>
      <c r="G513" s="160"/>
      <c r="H513" s="161"/>
      <c r="J513" s="245" t="s">
        <v>155</v>
      </c>
      <c r="K513" s="156"/>
      <c r="L513" s="156"/>
      <c r="S513"/>
      <c r="T513"/>
    </row>
    <row r="514" spans="1:20" s="3" customFormat="1" hidden="1" thickBot="1" x14ac:dyDescent="0.3">
      <c r="A514" s="176" t="s">
        <v>126</v>
      </c>
      <c r="B514" s="160"/>
      <c r="C514" s="160"/>
      <c r="D514" s="160"/>
      <c r="E514" s="160"/>
      <c r="F514" s="160"/>
      <c r="G514" s="160"/>
      <c r="H514" s="161"/>
      <c r="J514" s="245" t="s">
        <v>100</v>
      </c>
      <c r="K514" s="156"/>
      <c r="L514" s="156"/>
      <c r="M514" s="183"/>
      <c r="N514" s="183"/>
      <c r="O514" s="183"/>
      <c r="P514" s="183"/>
      <c r="Q514" s="183"/>
      <c r="R514" s="183"/>
    </row>
    <row r="515" spans="1:20" s="3" customFormat="1" hidden="1" thickBot="1" x14ac:dyDescent="0.3">
      <c r="A515" s="178" t="s">
        <v>130</v>
      </c>
      <c r="B515" s="160" t="s">
        <v>230</v>
      </c>
      <c r="C515" s="160"/>
      <c r="D515" s="160"/>
      <c r="E515" s="160"/>
      <c r="F515" s="160"/>
      <c r="G515" s="160"/>
      <c r="H515" s="161"/>
      <c r="J515" s="245" t="s">
        <v>100</v>
      </c>
      <c r="K515" s="156"/>
      <c r="L515" s="156"/>
    </row>
    <row r="516" spans="1:20" s="3" customFormat="1" hidden="1" thickBot="1" x14ac:dyDescent="0.3">
      <c r="A516" s="178" t="s">
        <v>118</v>
      </c>
      <c r="B516" s="325" t="s">
        <v>214</v>
      </c>
      <c r="C516" s="325"/>
      <c r="D516" s="325"/>
      <c r="E516" s="325"/>
      <c r="F516" s="325"/>
      <c r="G516" s="325"/>
      <c r="H516" s="161"/>
      <c r="J516" s="245" t="s">
        <v>100</v>
      </c>
      <c r="K516" s="156"/>
      <c r="L516" s="156"/>
    </row>
    <row r="517" spans="1:20" s="3" customFormat="1" hidden="1" thickBot="1" x14ac:dyDescent="0.3">
      <c r="A517" s="178" t="s">
        <v>136</v>
      </c>
      <c r="B517" s="198">
        <f>$B$688</f>
        <v>0</v>
      </c>
      <c r="C517" s="160"/>
      <c r="D517" s="160"/>
      <c r="E517" s="160"/>
      <c r="F517" s="160"/>
      <c r="G517" s="160"/>
      <c r="H517" s="161"/>
      <c r="J517" s="245" t="s">
        <v>155</v>
      </c>
      <c r="K517" s="156"/>
      <c r="L517" s="156"/>
    </row>
    <row r="518" spans="1:20" s="3" customFormat="1" ht="15.75" hidden="1" customHeight="1" x14ac:dyDescent="0.25">
      <c r="A518" s="178" t="s">
        <v>157</v>
      </c>
      <c r="B518" s="198">
        <f>$B$689</f>
        <v>50000</v>
      </c>
      <c r="C518" s="160"/>
      <c r="D518" s="160"/>
      <c r="E518" s="160"/>
      <c r="F518" s="160"/>
      <c r="G518" s="160"/>
      <c r="H518" s="161"/>
      <c r="J518" s="245" t="s">
        <v>155</v>
      </c>
      <c r="K518" s="156"/>
      <c r="L518" s="156"/>
    </row>
    <row r="519" spans="1:20" s="3" customFormat="1" ht="15.75" hidden="1" customHeight="1" x14ac:dyDescent="0.25">
      <c r="A519" s="178" t="s">
        <v>158</v>
      </c>
      <c r="B519" s="330" t="s">
        <v>300</v>
      </c>
      <c r="C519" s="330"/>
      <c r="D519" s="330"/>
      <c r="E519" s="330"/>
      <c r="F519" s="330"/>
      <c r="G519" s="330"/>
      <c r="H519" s="161"/>
      <c r="J519" s="245" t="s">
        <v>100</v>
      </c>
      <c r="K519" s="156"/>
      <c r="L519" s="156"/>
    </row>
    <row r="520" spans="1:20" s="3" customFormat="1" ht="15.75" hidden="1" customHeight="1" x14ac:dyDescent="0.25">
      <c r="A520" s="178" t="s">
        <v>159</v>
      </c>
      <c r="B520" s="160" t="s">
        <v>100</v>
      </c>
      <c r="C520" s="160"/>
      <c r="D520" s="160"/>
      <c r="E520" s="160"/>
      <c r="F520" s="160"/>
      <c r="G520" s="160"/>
      <c r="H520" s="161"/>
      <c r="J520" s="245" t="s">
        <v>100</v>
      </c>
      <c r="K520" s="156"/>
      <c r="L520" s="156"/>
    </row>
    <row r="521" spans="1:20" ht="28.8" hidden="1" thickBot="1" x14ac:dyDescent="0.35">
      <c r="A521" s="182" t="s">
        <v>160</v>
      </c>
      <c r="B521" s="160" t="str">
        <f>IF(B511=$M$4,"Yes","No")</f>
        <v>Yes</v>
      </c>
      <c r="C521" s="160"/>
      <c r="D521" s="160"/>
      <c r="E521" s="160"/>
      <c r="F521" s="160"/>
      <c r="G521" s="160"/>
      <c r="H521" s="181"/>
      <c r="I521" s="3"/>
      <c r="J521" s="245" t="s">
        <v>100</v>
      </c>
      <c r="K521" s="156"/>
      <c r="L521" s="156"/>
      <c r="M521" s="3"/>
      <c r="N521" s="3"/>
      <c r="O521" s="3"/>
      <c r="P521" s="3"/>
      <c r="Q521" s="3"/>
      <c r="R521" s="3"/>
      <c r="S521" s="3"/>
      <c r="T521" s="3"/>
    </row>
    <row r="522" spans="1:20" s="3" customFormat="1" ht="15" hidden="1" customHeight="1" x14ac:dyDescent="0.25">
      <c r="A522" s="176" t="s">
        <v>145</v>
      </c>
      <c r="B522" s="325" t="s">
        <v>215</v>
      </c>
      <c r="C522" s="325"/>
      <c r="D522" s="325"/>
      <c r="E522" s="325"/>
      <c r="F522" s="325"/>
      <c r="G522" s="325"/>
      <c r="H522" s="161"/>
      <c r="I522" s="191"/>
      <c r="J522" s="245" t="s">
        <v>155</v>
      </c>
      <c r="K522" s="156"/>
      <c r="L522" s="156"/>
    </row>
    <row r="523" spans="1:20" s="3" customFormat="1" ht="15.75" hidden="1" customHeight="1" thickBot="1" x14ac:dyDescent="0.3">
      <c r="A523" s="184"/>
      <c r="B523" s="160"/>
      <c r="C523" s="160"/>
      <c r="D523" s="160"/>
      <c r="E523" s="160"/>
      <c r="F523" s="160"/>
      <c r="G523" s="160"/>
      <c r="H523" s="161"/>
      <c r="J523" s="245" t="s">
        <v>100</v>
      </c>
      <c r="K523" s="156"/>
      <c r="L523" s="156"/>
    </row>
    <row r="524" spans="1:20" s="3" customFormat="1" hidden="1" thickBot="1" x14ac:dyDescent="0.3">
      <c r="A524" s="185" t="s">
        <v>267</v>
      </c>
      <c r="B524" s="195" t="s">
        <v>245</v>
      </c>
      <c r="C524" s="196"/>
      <c r="D524" s="196"/>
      <c r="E524" s="196"/>
      <c r="F524" s="196"/>
      <c r="G524" s="196"/>
      <c r="H524" s="197"/>
      <c r="J524" s="245" t="s">
        <v>155</v>
      </c>
      <c r="K524" s="156"/>
      <c r="L524" s="156"/>
    </row>
    <row r="525" spans="1:20" s="3" customFormat="1" ht="13.5" hidden="1" customHeight="1" x14ac:dyDescent="0.25">
      <c r="A525" s="176" t="s">
        <v>118</v>
      </c>
      <c r="B525" s="160" t="s">
        <v>221</v>
      </c>
      <c r="C525" s="160"/>
      <c r="D525" s="160"/>
      <c r="E525" s="160"/>
      <c r="F525" s="160"/>
      <c r="G525" s="160"/>
      <c r="H525" s="161"/>
      <c r="J525" s="245" t="s">
        <v>100</v>
      </c>
      <c r="K525" s="156"/>
      <c r="L525" s="156"/>
    </row>
    <row r="526" spans="1:20" s="192" customFormat="1" ht="28.2" hidden="1" thickBot="1" x14ac:dyDescent="0.3">
      <c r="A526" s="173"/>
      <c r="B526" s="174" t="str">
        <f>CONCATENATE($N$2&amp;": "&amp;VLOOKUP($B525,$M$3:$T$24,2,0))</f>
        <v>Font: Arial</v>
      </c>
      <c r="C526" s="174" t="str">
        <f>CONCATENATE($O$2&amp;": "&amp;VLOOKUP($B525,$M$3:$T$24,3,0))</f>
        <v>T-face: Normal</v>
      </c>
      <c r="D526" s="174" t="str">
        <f>CONCATENATE($P$2&amp;": "&amp;VLOOKUP($B525,$M$3:$T$24,4,0))</f>
        <v>Font size: 11</v>
      </c>
      <c r="E526" s="174" t="str">
        <f>CONCATENATE($Q$2&amp;": "&amp;VLOOKUP($B525,$M$3:$T$24,5,0))</f>
        <v>Row height: Dependant</v>
      </c>
      <c r="F526" s="174" t="str">
        <f>CONCATENATE($R$2&amp;": "&amp;VLOOKUP($B525,$M$3:$T$24,6,0))</f>
        <v>Text col: Black</v>
      </c>
      <c r="G526" s="174" t="str">
        <f>CONCATENATE($S$2&amp;": "&amp;VLOOKUP($B525,$M$3:$T$24,7,0))</f>
        <v>BG col: White</v>
      </c>
      <c r="H526" s="175" t="str">
        <f>CONCATENATE($T$2&amp;": "&amp;VLOOKUP($B525,$M$3:$T$24,8,0))</f>
        <v>Just: Left</v>
      </c>
      <c r="I526" s="3"/>
      <c r="J526" s="245" t="s">
        <v>100</v>
      </c>
      <c r="K526" s="156"/>
      <c r="L526" s="156"/>
      <c r="M526" s="3"/>
      <c r="N526" s="3"/>
      <c r="O526" s="3"/>
      <c r="P526" s="3"/>
      <c r="Q526" s="3"/>
      <c r="R526" s="3"/>
      <c r="S526" s="3"/>
      <c r="T526" s="3"/>
    </row>
    <row r="527" spans="1:20" s="3" customFormat="1" ht="15" hidden="1" thickBot="1" x14ac:dyDescent="0.35">
      <c r="A527" s="173" t="s">
        <v>213</v>
      </c>
      <c r="B527" s="331" t="s">
        <v>246</v>
      </c>
      <c r="C527" s="325"/>
      <c r="D527" s="325"/>
      <c r="E527" s="325"/>
      <c r="F527" s="325"/>
      <c r="G527" s="325"/>
      <c r="H527" s="161"/>
      <c r="I527" s="192"/>
      <c r="J527" s="245" t="s">
        <v>155</v>
      </c>
      <c r="K527" s="156"/>
      <c r="L527" s="156"/>
      <c r="S527"/>
      <c r="T527"/>
    </row>
    <row r="528" spans="1:20" s="3" customFormat="1" hidden="1" thickBot="1" x14ac:dyDescent="0.3">
      <c r="A528" s="176" t="s">
        <v>126</v>
      </c>
      <c r="B528" s="160"/>
      <c r="C528" s="160"/>
      <c r="D528" s="160"/>
      <c r="E528" s="160"/>
      <c r="F528" s="160"/>
      <c r="G528" s="160"/>
      <c r="H528" s="161"/>
      <c r="J528" s="245" t="s">
        <v>100</v>
      </c>
      <c r="K528" s="156"/>
      <c r="L528" s="156"/>
      <c r="M528" s="183"/>
      <c r="N528" s="183"/>
      <c r="O528" s="183"/>
      <c r="P528" s="183"/>
      <c r="Q528" s="183"/>
      <c r="R528" s="183"/>
    </row>
    <row r="529" spans="1:20" s="3" customFormat="1" hidden="1" thickBot="1" x14ac:dyDescent="0.3">
      <c r="A529" s="178" t="s">
        <v>130</v>
      </c>
      <c r="B529" s="160" t="s">
        <v>243</v>
      </c>
      <c r="C529" s="160"/>
      <c r="D529" s="160"/>
      <c r="E529" s="160"/>
      <c r="F529" s="160"/>
      <c r="G529" s="160"/>
      <c r="H529" s="161"/>
      <c r="J529" s="245" t="s">
        <v>100</v>
      </c>
      <c r="K529" s="156"/>
      <c r="L529" s="156"/>
    </row>
    <row r="530" spans="1:20" s="3" customFormat="1" hidden="1" thickBot="1" x14ac:dyDescent="0.3">
      <c r="A530" s="178" t="s">
        <v>118</v>
      </c>
      <c r="B530" s="325" t="s">
        <v>168</v>
      </c>
      <c r="C530" s="325"/>
      <c r="D530" s="325"/>
      <c r="E530" s="325"/>
      <c r="F530" s="325"/>
      <c r="G530" s="325"/>
      <c r="H530" s="161"/>
      <c r="J530" s="245" t="s">
        <v>155</v>
      </c>
      <c r="K530" s="156"/>
      <c r="L530" s="156"/>
    </row>
    <row r="531" spans="1:20" s="3" customFormat="1" hidden="1" thickBot="1" x14ac:dyDescent="0.3">
      <c r="A531" s="178" t="s">
        <v>136</v>
      </c>
      <c r="B531" s="160" t="s">
        <v>100</v>
      </c>
      <c r="C531" s="160"/>
      <c r="D531" s="160"/>
      <c r="E531" s="160"/>
      <c r="F531" s="160"/>
      <c r="G531" s="160"/>
      <c r="H531" s="161"/>
      <c r="J531" s="245" t="s">
        <v>100</v>
      </c>
      <c r="K531" s="156"/>
      <c r="L531" s="156"/>
    </row>
    <row r="532" spans="1:20" s="3" customFormat="1" ht="15.75" hidden="1" customHeight="1" x14ac:dyDescent="0.25">
      <c r="A532" s="178" t="s">
        <v>157</v>
      </c>
      <c r="B532" s="160" t="s">
        <v>100</v>
      </c>
      <c r="C532" s="160"/>
      <c r="D532" s="160"/>
      <c r="E532" s="160"/>
      <c r="F532" s="160"/>
      <c r="G532" s="160"/>
      <c r="H532" s="161"/>
      <c r="J532" s="245" t="s">
        <v>100</v>
      </c>
      <c r="K532" s="156"/>
      <c r="L532" s="156"/>
      <c r="S532" s="192"/>
      <c r="T532" s="192"/>
    </row>
    <row r="533" spans="1:20" s="3" customFormat="1" ht="15.75" hidden="1" customHeight="1" x14ac:dyDescent="0.25">
      <c r="A533" s="178" t="s">
        <v>158</v>
      </c>
      <c r="B533" s="160" t="s">
        <v>100</v>
      </c>
      <c r="C533" s="160"/>
      <c r="D533" s="160"/>
      <c r="E533" s="160"/>
      <c r="F533" s="160"/>
      <c r="G533" s="160"/>
      <c r="H533" s="161"/>
      <c r="J533" s="245" t="s">
        <v>100</v>
      </c>
      <c r="K533" s="156"/>
      <c r="L533" s="156"/>
      <c r="M533" s="192"/>
      <c r="N533" s="192"/>
      <c r="O533" s="192"/>
      <c r="P533" s="192"/>
      <c r="Q533" s="192"/>
      <c r="R533" s="192"/>
    </row>
    <row r="534" spans="1:20" s="3" customFormat="1" ht="15.75" hidden="1" customHeight="1" x14ac:dyDescent="0.25">
      <c r="A534" s="178" t="s">
        <v>159</v>
      </c>
      <c r="B534" s="160" t="s">
        <v>100</v>
      </c>
      <c r="C534" s="160"/>
      <c r="D534" s="160"/>
      <c r="E534" s="160"/>
      <c r="F534" s="160"/>
      <c r="G534" s="160"/>
      <c r="H534" s="161"/>
      <c r="J534" s="245" t="s">
        <v>100</v>
      </c>
      <c r="K534" s="156"/>
      <c r="L534" s="156"/>
    </row>
    <row r="535" spans="1:20" ht="28.8" hidden="1" thickBot="1" x14ac:dyDescent="0.35">
      <c r="A535" s="182" t="s">
        <v>160</v>
      </c>
      <c r="B535" s="160" t="str">
        <f>IF(B525=$M$4,"Yes","No")</f>
        <v>No</v>
      </c>
      <c r="C535" s="160"/>
      <c r="D535" s="160"/>
      <c r="E535" s="160"/>
      <c r="F535" s="160"/>
      <c r="G535" s="160"/>
      <c r="H535" s="181"/>
      <c r="I535" s="3"/>
      <c r="J535" s="245" t="s">
        <v>100</v>
      </c>
      <c r="K535" s="156"/>
      <c r="L535" s="156"/>
      <c r="M535" s="3"/>
      <c r="N535" s="3"/>
      <c r="O535" s="3"/>
      <c r="P535" s="3"/>
      <c r="Q535" s="3"/>
      <c r="R535" s="3"/>
      <c r="S535" s="3"/>
      <c r="T535" s="3"/>
    </row>
    <row r="536" spans="1:20" s="3" customFormat="1" ht="15" hidden="1" customHeight="1" x14ac:dyDescent="0.25">
      <c r="A536" s="176" t="s">
        <v>145</v>
      </c>
      <c r="B536" s="325"/>
      <c r="C536" s="325"/>
      <c r="D536" s="325"/>
      <c r="E536" s="325"/>
      <c r="F536" s="325"/>
      <c r="G536" s="325"/>
      <c r="H536" s="161"/>
      <c r="I536" s="191"/>
      <c r="J536" s="245" t="s">
        <v>155</v>
      </c>
      <c r="K536" s="156"/>
      <c r="L536" s="156"/>
    </row>
    <row r="537" spans="1:20" s="3" customFormat="1" ht="15.75" hidden="1" customHeight="1" thickBot="1" x14ac:dyDescent="0.3">
      <c r="A537" s="184"/>
      <c r="B537" s="160"/>
      <c r="C537" s="160"/>
      <c r="D537" s="160"/>
      <c r="E537" s="160"/>
      <c r="F537" s="160"/>
      <c r="G537" s="160"/>
      <c r="H537" s="161"/>
      <c r="J537" s="245" t="s">
        <v>100</v>
      </c>
      <c r="K537" s="156"/>
      <c r="L537" s="156"/>
    </row>
    <row r="538" spans="1:20" s="3" customFormat="1" ht="15.75" hidden="1" customHeight="1" thickBot="1" x14ac:dyDescent="0.3">
      <c r="A538" s="185" t="s">
        <v>336</v>
      </c>
      <c r="B538" s="195" t="s">
        <v>247</v>
      </c>
      <c r="C538" s="196"/>
      <c r="D538" s="196"/>
      <c r="E538" s="196"/>
      <c r="F538" s="196"/>
      <c r="G538" s="196"/>
      <c r="H538" s="197"/>
      <c r="J538" s="245" t="s">
        <v>155</v>
      </c>
      <c r="K538" s="156"/>
      <c r="L538" s="156"/>
    </row>
    <row r="539" spans="1:20" s="3" customFormat="1" ht="13.5" hidden="1" customHeight="1" x14ac:dyDescent="0.25">
      <c r="A539" s="176" t="s">
        <v>118</v>
      </c>
      <c r="B539" s="160" t="s">
        <v>220</v>
      </c>
      <c r="C539" s="160"/>
      <c r="D539" s="160"/>
      <c r="E539" s="160"/>
      <c r="F539" s="160"/>
      <c r="G539" s="160"/>
      <c r="H539" s="161"/>
      <c r="J539" s="245" t="s">
        <v>100</v>
      </c>
      <c r="K539" s="156"/>
      <c r="L539" s="156"/>
    </row>
    <row r="540" spans="1:20" s="3" customFormat="1" hidden="1" thickBot="1" x14ac:dyDescent="0.3">
      <c r="A540" s="176"/>
      <c r="B540" s="174" t="str">
        <f>CONCATENATE($N$2&amp;": "&amp;VLOOKUP($B539,$M$3:$T$24,2,0))</f>
        <v>Font: Arial</v>
      </c>
      <c r="C540" s="174" t="str">
        <f>CONCATENATE($O$2&amp;": "&amp;VLOOKUP($B539,$M$3:$T$24,3,0))</f>
        <v>T-face: Normal</v>
      </c>
      <c r="D540" s="174" t="str">
        <f>CONCATENATE($P$2&amp;": "&amp;VLOOKUP($B539,$M$3:$T$24,4,0))</f>
        <v>Font size: 11</v>
      </c>
      <c r="E540" s="174" t="str">
        <f>CONCATENATE($Q$2&amp;": "&amp;VLOOKUP($B539,$M$3:$T$24,5,0))</f>
        <v>Row height: 22.5</v>
      </c>
      <c r="F540" s="174" t="str">
        <f>CONCATENATE($R$2&amp;": "&amp;VLOOKUP($B539,$M$3:$T$24,6,0))</f>
        <v>Text col: Black</v>
      </c>
      <c r="G540" s="174" t="str">
        <f>CONCATENATE($S$2&amp;": "&amp;VLOOKUP($B539,$M$3:$T$24,7,0))</f>
        <v>BG col: White</v>
      </c>
      <c r="H540" s="175" t="str">
        <f>CONCATENATE($T$2&amp;": "&amp;VLOOKUP($B539,$M$3:$T$24,8,0))</f>
        <v>Just: Left</v>
      </c>
      <c r="J540" s="245" t="s">
        <v>100</v>
      </c>
      <c r="K540" s="156"/>
      <c r="L540" s="156"/>
    </row>
    <row r="541" spans="1:20" s="3" customFormat="1" ht="15" hidden="1" thickBot="1" x14ac:dyDescent="0.35">
      <c r="A541" s="176" t="s">
        <v>125</v>
      </c>
      <c r="B541" s="160" t="s">
        <v>248</v>
      </c>
      <c r="C541" s="160"/>
      <c r="D541" s="160"/>
      <c r="E541" s="160"/>
      <c r="F541" s="160"/>
      <c r="G541" s="160"/>
      <c r="H541" s="161"/>
      <c r="J541" s="245" t="s">
        <v>155</v>
      </c>
      <c r="K541" s="156"/>
      <c r="L541" s="156"/>
      <c r="S541"/>
      <c r="T541"/>
    </row>
    <row r="542" spans="1:20" s="3" customFormat="1" hidden="1" thickBot="1" x14ac:dyDescent="0.3">
      <c r="A542" s="176" t="s">
        <v>126</v>
      </c>
      <c r="B542" s="160"/>
      <c r="C542" s="160"/>
      <c r="D542" s="160"/>
      <c r="E542" s="160"/>
      <c r="F542" s="160"/>
      <c r="G542" s="160"/>
      <c r="H542" s="161"/>
      <c r="J542" s="245" t="s">
        <v>100</v>
      </c>
      <c r="K542" s="156"/>
      <c r="L542" s="156"/>
      <c r="M542" s="183"/>
      <c r="N542" s="183"/>
      <c r="O542" s="183"/>
      <c r="P542" s="183"/>
      <c r="Q542" s="183"/>
      <c r="R542" s="183"/>
    </row>
    <row r="543" spans="1:20" s="3" customFormat="1" hidden="1" thickBot="1" x14ac:dyDescent="0.3">
      <c r="A543" s="178" t="s">
        <v>130</v>
      </c>
      <c r="B543" s="160" t="s">
        <v>219</v>
      </c>
      <c r="C543" s="160"/>
      <c r="D543" s="160"/>
      <c r="E543" s="160"/>
      <c r="F543" s="160"/>
      <c r="G543" s="160"/>
      <c r="H543" s="161"/>
      <c r="J543" s="245" t="s">
        <v>100</v>
      </c>
      <c r="K543" s="156"/>
      <c r="L543" s="156"/>
    </row>
    <row r="544" spans="1:20" s="3" customFormat="1" hidden="1" thickBot="1" x14ac:dyDescent="0.3">
      <c r="A544" s="178" t="s">
        <v>118</v>
      </c>
      <c r="B544" s="325" t="s">
        <v>168</v>
      </c>
      <c r="C544" s="325"/>
      <c r="D544" s="325"/>
      <c r="E544" s="325"/>
      <c r="F544" s="325"/>
      <c r="G544" s="325"/>
      <c r="H544" s="161"/>
      <c r="J544" s="245" t="s">
        <v>100</v>
      </c>
      <c r="K544" s="156"/>
      <c r="L544" s="156"/>
    </row>
    <row r="545" spans="1:20" s="3" customFormat="1" hidden="1" thickBot="1" x14ac:dyDescent="0.3">
      <c r="A545" s="178" t="s">
        <v>136</v>
      </c>
      <c r="B545" s="198" t="s">
        <v>100</v>
      </c>
      <c r="C545" s="160"/>
      <c r="D545" s="160"/>
      <c r="E545" s="160"/>
      <c r="F545" s="160"/>
      <c r="G545" s="160"/>
      <c r="H545" s="161"/>
      <c r="J545" s="245" t="s">
        <v>100</v>
      </c>
      <c r="K545" s="156"/>
      <c r="L545" s="156"/>
    </row>
    <row r="546" spans="1:20" s="3" customFormat="1" ht="15.75" hidden="1" customHeight="1" x14ac:dyDescent="0.25">
      <c r="A546" s="178" t="s">
        <v>157</v>
      </c>
      <c r="B546" s="198" t="s">
        <v>100</v>
      </c>
      <c r="C546" s="160"/>
      <c r="D546" s="160"/>
      <c r="E546" s="160"/>
      <c r="F546" s="160"/>
      <c r="G546" s="160"/>
      <c r="H546" s="161"/>
      <c r="J546" s="245" t="s">
        <v>100</v>
      </c>
      <c r="K546" s="156"/>
      <c r="L546" s="156"/>
    </row>
    <row r="547" spans="1:20" s="3" customFormat="1" ht="15.75" hidden="1" customHeight="1" x14ac:dyDescent="0.25">
      <c r="A547" s="178" t="s">
        <v>158</v>
      </c>
      <c r="B547" s="329" t="s">
        <v>100</v>
      </c>
      <c r="C547" s="329"/>
      <c r="D547" s="329"/>
      <c r="E547" s="329"/>
      <c r="F547" s="329"/>
      <c r="G547" s="329"/>
      <c r="H547" s="161"/>
      <c r="J547" s="245" t="s">
        <v>100</v>
      </c>
      <c r="K547" s="156"/>
      <c r="L547" s="156"/>
    </row>
    <row r="548" spans="1:20" s="3" customFormat="1" ht="15.75" hidden="1" customHeight="1" x14ac:dyDescent="0.25">
      <c r="A548" s="178" t="s">
        <v>159</v>
      </c>
      <c r="B548" s="160" t="s">
        <v>100</v>
      </c>
      <c r="C548" s="160"/>
      <c r="D548" s="160"/>
      <c r="E548" s="160"/>
      <c r="F548" s="160"/>
      <c r="G548" s="160"/>
      <c r="H548" s="161"/>
      <c r="J548" s="245" t="s">
        <v>100</v>
      </c>
      <c r="K548" s="156"/>
      <c r="L548" s="156"/>
    </row>
    <row r="549" spans="1:20" ht="28.8" hidden="1" thickBot="1" x14ac:dyDescent="0.35">
      <c r="A549" s="182" t="s">
        <v>160</v>
      </c>
      <c r="B549" s="160" t="str">
        <f>IF(B539=$M$4,"Yes","No")</f>
        <v>No</v>
      </c>
      <c r="C549" s="160"/>
      <c r="D549" s="160"/>
      <c r="E549" s="160"/>
      <c r="F549" s="160"/>
      <c r="G549" s="160"/>
      <c r="H549" s="181"/>
      <c r="I549" s="3"/>
      <c r="J549" s="245" t="s">
        <v>100</v>
      </c>
      <c r="K549" s="156"/>
      <c r="L549" s="156"/>
      <c r="M549" s="3"/>
      <c r="N549" s="3"/>
      <c r="O549" s="3"/>
      <c r="P549" s="3"/>
      <c r="Q549" s="3"/>
      <c r="R549" s="3"/>
      <c r="S549" s="3"/>
      <c r="T549" s="3"/>
    </row>
    <row r="550" spans="1:20" s="3" customFormat="1" ht="32.25" hidden="1" customHeight="1" x14ac:dyDescent="0.25">
      <c r="A550" s="176" t="s">
        <v>145</v>
      </c>
      <c r="B550" s="325" t="s">
        <v>313</v>
      </c>
      <c r="C550" s="325"/>
      <c r="D550" s="325"/>
      <c r="E550" s="325"/>
      <c r="F550" s="325"/>
      <c r="G550" s="325"/>
      <c r="H550" s="161"/>
      <c r="I550" s="191"/>
      <c r="J550" s="245" t="s">
        <v>100</v>
      </c>
      <c r="K550" s="156"/>
      <c r="L550" s="156"/>
    </row>
    <row r="551" spans="1:20" s="3" customFormat="1" ht="15.75" hidden="1" customHeight="1" thickBot="1" x14ac:dyDescent="0.3">
      <c r="A551" s="184"/>
      <c r="B551" s="160"/>
      <c r="C551" s="160"/>
      <c r="D551" s="160"/>
      <c r="E551" s="160"/>
      <c r="F551" s="160"/>
      <c r="G551" s="160"/>
      <c r="H551" s="161"/>
      <c r="J551" s="245" t="s">
        <v>100</v>
      </c>
      <c r="K551" s="156"/>
      <c r="L551" s="156"/>
    </row>
    <row r="552" spans="1:20" s="3" customFormat="1" ht="60.75" customHeight="1" thickBot="1" x14ac:dyDescent="0.3">
      <c r="A552" s="185" t="s">
        <v>335</v>
      </c>
      <c r="B552" s="195" t="s">
        <v>249</v>
      </c>
      <c r="C552" s="196"/>
      <c r="D552" s="196"/>
      <c r="E552" s="196"/>
      <c r="F552" s="196"/>
      <c r="G552" s="196"/>
      <c r="H552" s="197"/>
      <c r="J552" s="245" t="s">
        <v>293</v>
      </c>
      <c r="K552" s="156"/>
      <c r="L552" s="156"/>
    </row>
    <row r="553" spans="1:20" s="3" customFormat="1" ht="13.5" hidden="1" customHeight="1" x14ac:dyDescent="0.25">
      <c r="A553" s="176" t="s">
        <v>118</v>
      </c>
      <c r="B553" s="160" t="s">
        <v>120</v>
      </c>
      <c r="C553" s="160"/>
      <c r="D553" s="160"/>
      <c r="E553" s="160"/>
      <c r="F553" s="160"/>
      <c r="G553" s="160"/>
      <c r="H553" s="161"/>
      <c r="J553" s="245" t="s">
        <v>100</v>
      </c>
      <c r="K553" s="156"/>
      <c r="L553" s="156"/>
    </row>
    <row r="554" spans="1:20" s="3" customFormat="1" ht="27.6" hidden="1" x14ac:dyDescent="0.25">
      <c r="A554" s="176"/>
      <c r="B554" s="174" t="str">
        <f>CONCATENATE($N$2&amp;": "&amp;VLOOKUP($B553,$M$3:$T$24,2,0))</f>
        <v>Font: Arial</v>
      </c>
      <c r="C554" s="174" t="str">
        <f>CONCATENATE($O$2&amp;": "&amp;VLOOKUP($B553,$M$3:$T$24,3,0))</f>
        <v>T-face: Normal</v>
      </c>
      <c r="D554" s="174" t="str">
        <f>CONCATENATE($P$2&amp;": "&amp;VLOOKUP($B553,$M$3:$T$24,4,0))</f>
        <v>Font size: 11</v>
      </c>
      <c r="E554" s="174" t="str">
        <f>CONCATENATE($Q$2&amp;": "&amp;VLOOKUP($B553,$M$3:$T$24,5,0))</f>
        <v>Row height: Dependant</v>
      </c>
      <c r="F554" s="174" t="str">
        <f>CONCATENATE($R$2&amp;": "&amp;VLOOKUP($B553,$M$3:$T$24,6,0))</f>
        <v>Text col: Black</v>
      </c>
      <c r="G554" s="174" t="str">
        <f>CONCATENATE($S$2&amp;": "&amp;VLOOKUP($B553,$M$3:$T$24,7,0))</f>
        <v>BG col: Sky blue</v>
      </c>
      <c r="H554" s="175" t="str">
        <f>CONCATENATE($T$2&amp;": "&amp;VLOOKUP($B553,$M$3:$T$24,8,0))</f>
        <v>Just: Centre</v>
      </c>
      <c r="J554" s="245" t="s">
        <v>100</v>
      </c>
      <c r="K554" s="156"/>
      <c r="L554" s="156"/>
    </row>
    <row r="555" spans="1:20" s="3" customFormat="1" ht="55.8" x14ac:dyDescent="0.3">
      <c r="A555" s="176" t="s">
        <v>125</v>
      </c>
      <c r="B555" s="160" t="s">
        <v>250</v>
      </c>
      <c r="C555" s="160"/>
      <c r="D555" s="160"/>
      <c r="E555" s="160"/>
      <c r="F555" s="160"/>
      <c r="G555" s="160"/>
      <c r="H555" s="161"/>
      <c r="J555" s="245" t="s">
        <v>293</v>
      </c>
      <c r="K555" s="156"/>
      <c r="L555" s="156"/>
      <c r="S555"/>
      <c r="T555"/>
    </row>
    <row r="556" spans="1:20" s="3" customFormat="1" ht="13.8" hidden="1" x14ac:dyDescent="0.25">
      <c r="A556" s="176" t="s">
        <v>126</v>
      </c>
      <c r="B556" s="160"/>
      <c r="C556" s="160"/>
      <c r="D556" s="160"/>
      <c r="E556" s="160"/>
      <c r="F556" s="160"/>
      <c r="G556" s="160"/>
      <c r="H556" s="161"/>
      <c r="J556" s="245" t="s">
        <v>100</v>
      </c>
      <c r="K556" s="156"/>
      <c r="L556" s="156"/>
      <c r="M556" s="183"/>
      <c r="N556" s="183"/>
      <c r="O556" s="183"/>
      <c r="P556" s="183"/>
      <c r="Q556" s="183"/>
      <c r="R556" s="183"/>
    </row>
    <row r="557" spans="1:20" s="3" customFormat="1" ht="13.8" hidden="1" x14ac:dyDescent="0.25">
      <c r="A557" s="178" t="s">
        <v>130</v>
      </c>
      <c r="B557" s="160" t="s">
        <v>230</v>
      </c>
      <c r="C557" s="160"/>
      <c r="D557" s="160"/>
      <c r="E557" s="160"/>
      <c r="F557" s="160"/>
      <c r="G557" s="160"/>
      <c r="H557" s="161"/>
      <c r="J557" s="245" t="s">
        <v>100</v>
      </c>
      <c r="K557" s="156"/>
      <c r="L557" s="156"/>
    </row>
    <row r="558" spans="1:20" s="3" customFormat="1" ht="13.8" hidden="1" x14ac:dyDescent="0.25">
      <c r="A558" s="178" t="s">
        <v>118</v>
      </c>
      <c r="B558" s="325" t="s">
        <v>214</v>
      </c>
      <c r="C558" s="325"/>
      <c r="D558" s="325"/>
      <c r="E558" s="325"/>
      <c r="F558" s="325"/>
      <c r="G558" s="325"/>
      <c r="H558" s="161"/>
      <c r="J558" s="245" t="s">
        <v>100</v>
      </c>
      <c r="K558" s="156"/>
      <c r="L558" s="156"/>
    </row>
    <row r="559" spans="1:20" s="3" customFormat="1" ht="55.2" x14ac:dyDescent="0.25">
      <c r="A559" s="178" t="s">
        <v>337</v>
      </c>
      <c r="B559" s="266" t="str">
        <f>'WR Self-Ed Exp - Calculated tot'!C20</f>
        <v>-Select-</v>
      </c>
      <c r="C559" s="325" t="s">
        <v>360</v>
      </c>
      <c r="D559" s="325"/>
      <c r="E559" s="325"/>
      <c r="F559" s="325"/>
      <c r="G559" s="325"/>
      <c r="H559" s="161"/>
      <c r="J559" s="245" t="s">
        <v>293</v>
      </c>
      <c r="K559" s="156"/>
      <c r="L559" s="156"/>
    </row>
    <row r="560" spans="1:20" s="3" customFormat="1" ht="13.8" hidden="1" x14ac:dyDescent="0.25">
      <c r="A560" s="178" t="s">
        <v>136</v>
      </c>
      <c r="B560" s="198">
        <f>$B$688</f>
        <v>0</v>
      </c>
      <c r="C560" s="160"/>
      <c r="D560" s="160"/>
      <c r="E560" s="160"/>
      <c r="F560" s="160"/>
      <c r="G560" s="160"/>
      <c r="H560" s="161"/>
      <c r="J560" s="245" t="s">
        <v>155</v>
      </c>
      <c r="K560" s="156"/>
      <c r="L560" s="156"/>
    </row>
    <row r="561" spans="1:20" s="3" customFormat="1" ht="30.75" customHeight="1" x14ac:dyDescent="0.25">
      <c r="A561" s="182" t="s">
        <v>359</v>
      </c>
      <c r="B561" s="271">
        <f>VLOOKUP(B559,B318:C320,2,FALSE)</f>
        <v>3600</v>
      </c>
      <c r="C561" s="325" t="s">
        <v>338</v>
      </c>
      <c r="D561" s="325"/>
      <c r="E561" s="325"/>
      <c r="F561" s="325"/>
      <c r="G561" s="325"/>
      <c r="H561" s="265"/>
      <c r="J561" s="245" t="s">
        <v>293</v>
      </c>
      <c r="K561" s="156"/>
      <c r="L561" s="156"/>
    </row>
    <row r="562" spans="1:20" s="3" customFormat="1" ht="15.75" hidden="1" customHeight="1" x14ac:dyDescent="0.25">
      <c r="A562" s="178" t="s">
        <v>158</v>
      </c>
      <c r="B562" s="330" t="s">
        <v>300</v>
      </c>
      <c r="C562" s="330"/>
      <c r="D562" s="330"/>
      <c r="E562" s="330"/>
      <c r="F562" s="330"/>
      <c r="G562" s="330"/>
      <c r="H562" s="161"/>
      <c r="J562" s="245" t="s">
        <v>100</v>
      </c>
      <c r="K562" s="156"/>
      <c r="L562" s="156"/>
    </row>
    <row r="563" spans="1:20" s="3" customFormat="1" ht="15.75" hidden="1" customHeight="1" x14ac:dyDescent="0.25">
      <c r="A563" s="178" t="s">
        <v>159</v>
      </c>
      <c r="B563" s="160" t="s">
        <v>100</v>
      </c>
      <c r="C563" s="160"/>
      <c r="D563" s="160"/>
      <c r="E563" s="160"/>
      <c r="F563" s="160"/>
      <c r="G563" s="160"/>
      <c r="H563" s="161"/>
      <c r="J563" s="245" t="s">
        <v>100</v>
      </c>
      <c r="K563" s="156"/>
      <c r="L563" s="156"/>
    </row>
    <row r="564" spans="1:20" ht="28.2" hidden="1" x14ac:dyDescent="0.3">
      <c r="A564" s="182" t="s">
        <v>160</v>
      </c>
      <c r="B564" s="160" t="str">
        <f>IF(B553=$M$4,"Yes","No")</f>
        <v>Yes</v>
      </c>
      <c r="C564" s="160"/>
      <c r="D564" s="160"/>
      <c r="E564" s="160"/>
      <c r="F564" s="160"/>
      <c r="G564" s="160"/>
      <c r="H564" s="181"/>
      <c r="I564" s="3"/>
      <c r="J564" s="245" t="s">
        <v>100</v>
      </c>
      <c r="K564" s="156"/>
      <c r="L564" s="156"/>
      <c r="M564" s="3"/>
      <c r="N564" s="3"/>
      <c r="O564" s="3"/>
      <c r="P564" s="3"/>
      <c r="Q564" s="3"/>
      <c r="R564" s="3"/>
      <c r="S564" s="3"/>
      <c r="T564" s="3"/>
    </row>
    <row r="565" spans="1:20" s="3" customFormat="1" ht="15" hidden="1" customHeight="1" x14ac:dyDescent="0.25">
      <c r="A565" s="176" t="s">
        <v>145</v>
      </c>
      <c r="B565" s="325" t="s">
        <v>215</v>
      </c>
      <c r="C565" s="325"/>
      <c r="D565" s="325"/>
      <c r="E565" s="325"/>
      <c r="F565" s="325"/>
      <c r="G565" s="325"/>
      <c r="H565" s="161"/>
      <c r="I565" s="191"/>
      <c r="J565" s="245" t="s">
        <v>155</v>
      </c>
      <c r="K565" s="156"/>
      <c r="L565" s="156"/>
    </row>
    <row r="566" spans="1:20" s="3" customFormat="1" ht="15.75" hidden="1" customHeight="1" thickBot="1" x14ac:dyDescent="0.3">
      <c r="A566" s="184"/>
      <c r="B566" s="160"/>
      <c r="C566" s="160"/>
      <c r="D566" s="160"/>
      <c r="E566" s="160"/>
      <c r="F566" s="160"/>
      <c r="G566" s="160"/>
      <c r="H566" s="161"/>
      <c r="J566" s="245" t="s">
        <v>100</v>
      </c>
      <c r="K566" s="156"/>
      <c r="L566" s="156"/>
    </row>
    <row r="567" spans="1:20" s="3" customFormat="1" hidden="1" thickBot="1" x14ac:dyDescent="0.3">
      <c r="A567" s="185" t="s">
        <v>270</v>
      </c>
      <c r="B567" s="195" t="s">
        <v>251</v>
      </c>
      <c r="C567" s="196"/>
      <c r="D567" s="196"/>
      <c r="E567" s="196"/>
      <c r="F567" s="196"/>
      <c r="G567" s="196"/>
      <c r="H567" s="197"/>
      <c r="J567" s="245" t="s">
        <v>155</v>
      </c>
      <c r="K567" s="156"/>
      <c r="L567" s="156"/>
    </row>
    <row r="568" spans="1:20" s="3" customFormat="1" ht="13.5" hidden="1" customHeight="1" x14ac:dyDescent="0.25">
      <c r="A568" s="176" t="s">
        <v>118</v>
      </c>
      <c r="B568" s="160" t="s">
        <v>221</v>
      </c>
      <c r="C568" s="160"/>
      <c r="D568" s="160"/>
      <c r="E568" s="160"/>
      <c r="F568" s="160"/>
      <c r="G568" s="160"/>
      <c r="H568" s="161"/>
      <c r="J568" s="245" t="s">
        <v>100</v>
      </c>
      <c r="K568" s="156"/>
      <c r="L568" s="156"/>
    </row>
    <row r="569" spans="1:20" s="192" customFormat="1" ht="27.6" hidden="1" x14ac:dyDescent="0.25">
      <c r="A569" s="173"/>
      <c r="B569" s="174" t="str">
        <f>CONCATENATE($N$2&amp;": "&amp;VLOOKUP($B568,$M$3:$T$24,2,0))</f>
        <v>Font: Arial</v>
      </c>
      <c r="C569" s="174" t="str">
        <f>CONCATENATE($O$2&amp;": "&amp;VLOOKUP($B568,$M$3:$T$24,3,0))</f>
        <v>T-face: Normal</v>
      </c>
      <c r="D569" s="174" t="str">
        <f>CONCATENATE($P$2&amp;": "&amp;VLOOKUP($B568,$M$3:$T$24,4,0))</f>
        <v>Font size: 11</v>
      </c>
      <c r="E569" s="174" t="str">
        <f>CONCATENATE($Q$2&amp;": "&amp;VLOOKUP($B568,$M$3:$T$24,5,0))</f>
        <v>Row height: Dependant</v>
      </c>
      <c r="F569" s="174" t="str">
        <f>CONCATENATE($R$2&amp;": "&amp;VLOOKUP($B568,$M$3:$T$24,6,0))</f>
        <v>Text col: Black</v>
      </c>
      <c r="G569" s="174" t="str">
        <f>CONCATENATE($S$2&amp;": "&amp;VLOOKUP($B568,$M$3:$T$24,7,0))</f>
        <v>BG col: White</v>
      </c>
      <c r="H569" s="175" t="str">
        <f>CONCATENATE($T$2&amp;": "&amp;VLOOKUP($B568,$M$3:$T$24,8,0))</f>
        <v>Just: Left</v>
      </c>
      <c r="I569" s="3"/>
      <c r="J569" s="245" t="s">
        <v>100</v>
      </c>
      <c r="K569" s="156"/>
      <c r="L569" s="156"/>
      <c r="M569" s="3"/>
      <c r="N569" s="3"/>
      <c r="O569" s="3"/>
      <c r="P569" s="3"/>
      <c r="Q569" s="3"/>
      <c r="R569" s="3"/>
      <c r="S569" s="3"/>
      <c r="T569" s="3"/>
    </row>
    <row r="570" spans="1:20" s="3" customFormat="1" hidden="1" x14ac:dyDescent="0.3">
      <c r="A570" s="173" t="s">
        <v>213</v>
      </c>
      <c r="B570" s="331" t="s">
        <v>252</v>
      </c>
      <c r="C570" s="325"/>
      <c r="D570" s="325"/>
      <c r="E570" s="325"/>
      <c r="F570" s="325"/>
      <c r="G570" s="325"/>
      <c r="H570" s="161"/>
      <c r="I570" s="192"/>
      <c r="J570" s="245" t="s">
        <v>155</v>
      </c>
      <c r="K570" s="156"/>
      <c r="L570" s="156"/>
      <c r="S570"/>
      <c r="T570"/>
    </row>
    <row r="571" spans="1:20" s="3" customFormat="1" ht="13.8" hidden="1" x14ac:dyDescent="0.25">
      <c r="A571" s="176" t="s">
        <v>126</v>
      </c>
      <c r="B571" s="160"/>
      <c r="C571" s="160"/>
      <c r="D571" s="160"/>
      <c r="E571" s="160"/>
      <c r="F571" s="160"/>
      <c r="G571" s="160"/>
      <c r="H571" s="161"/>
      <c r="J571" s="245" t="s">
        <v>100</v>
      </c>
      <c r="K571" s="156"/>
      <c r="L571" s="156"/>
      <c r="M571" s="183"/>
      <c r="N571" s="183"/>
      <c r="O571" s="183"/>
      <c r="P571" s="183"/>
      <c r="Q571" s="183"/>
      <c r="R571" s="183"/>
    </row>
    <row r="572" spans="1:20" s="3" customFormat="1" ht="13.8" hidden="1" x14ac:dyDescent="0.25">
      <c r="A572" s="178" t="s">
        <v>130</v>
      </c>
      <c r="B572" s="160" t="s">
        <v>243</v>
      </c>
      <c r="C572" s="160"/>
      <c r="D572" s="160"/>
      <c r="E572" s="160"/>
      <c r="F572" s="160"/>
      <c r="G572" s="160"/>
      <c r="H572" s="161"/>
      <c r="J572" s="245" t="s">
        <v>100</v>
      </c>
      <c r="K572" s="156"/>
      <c r="L572" s="156"/>
    </row>
    <row r="573" spans="1:20" s="3" customFormat="1" ht="13.8" hidden="1" x14ac:dyDescent="0.25">
      <c r="A573" s="178" t="s">
        <v>118</v>
      </c>
      <c r="B573" s="325" t="s">
        <v>168</v>
      </c>
      <c r="C573" s="325"/>
      <c r="D573" s="325"/>
      <c r="E573" s="325"/>
      <c r="F573" s="325"/>
      <c r="G573" s="325"/>
      <c r="H573" s="161"/>
      <c r="J573" s="245" t="s">
        <v>100</v>
      </c>
      <c r="K573" s="156"/>
      <c r="L573" s="156"/>
    </row>
    <row r="574" spans="1:20" s="3" customFormat="1" ht="13.8" hidden="1" x14ac:dyDescent="0.25">
      <c r="A574" s="178" t="s">
        <v>136</v>
      </c>
      <c r="B574" s="160" t="s">
        <v>100</v>
      </c>
      <c r="C574" s="160"/>
      <c r="D574" s="160"/>
      <c r="E574" s="160"/>
      <c r="F574" s="160"/>
      <c r="G574" s="160"/>
      <c r="H574" s="161"/>
      <c r="J574" s="245" t="s">
        <v>100</v>
      </c>
      <c r="K574" s="156"/>
      <c r="L574" s="156"/>
    </row>
    <row r="575" spans="1:20" s="3" customFormat="1" ht="15.75" hidden="1" customHeight="1" x14ac:dyDescent="0.25">
      <c r="A575" s="178" t="s">
        <v>157</v>
      </c>
      <c r="B575" s="160" t="s">
        <v>100</v>
      </c>
      <c r="C575" s="160"/>
      <c r="D575" s="160"/>
      <c r="E575" s="160"/>
      <c r="F575" s="160"/>
      <c r="G575" s="160"/>
      <c r="H575" s="161"/>
      <c r="J575" s="245" t="s">
        <v>100</v>
      </c>
      <c r="K575" s="156"/>
      <c r="L575" s="156"/>
      <c r="S575" s="192"/>
      <c r="T575" s="192"/>
    </row>
    <row r="576" spans="1:20" s="3" customFormat="1" ht="15.75" hidden="1" customHeight="1" x14ac:dyDescent="0.25">
      <c r="A576" s="178" t="s">
        <v>158</v>
      </c>
      <c r="B576" s="160" t="s">
        <v>100</v>
      </c>
      <c r="C576" s="160"/>
      <c r="D576" s="160"/>
      <c r="E576" s="160"/>
      <c r="F576" s="160"/>
      <c r="G576" s="160"/>
      <c r="H576" s="161"/>
      <c r="J576" s="245" t="s">
        <v>100</v>
      </c>
      <c r="K576" s="156"/>
      <c r="L576" s="156"/>
      <c r="M576" s="192"/>
      <c r="N576" s="192"/>
      <c r="O576" s="192"/>
      <c r="P576" s="192"/>
      <c r="Q576" s="192"/>
      <c r="R576" s="192"/>
    </row>
    <row r="577" spans="1:20" s="3" customFormat="1" ht="15.75" hidden="1" customHeight="1" x14ac:dyDescent="0.25">
      <c r="A577" s="178" t="s">
        <v>159</v>
      </c>
      <c r="B577" s="160" t="s">
        <v>100</v>
      </c>
      <c r="C577" s="160"/>
      <c r="D577" s="160"/>
      <c r="E577" s="160"/>
      <c r="F577" s="160"/>
      <c r="G577" s="160"/>
      <c r="H577" s="161"/>
      <c r="J577" s="245" t="s">
        <v>100</v>
      </c>
      <c r="K577" s="156"/>
      <c r="L577" s="156"/>
    </row>
    <row r="578" spans="1:20" ht="28.2" hidden="1" x14ac:dyDescent="0.3">
      <c r="A578" s="182" t="s">
        <v>160</v>
      </c>
      <c r="B578" s="160" t="str">
        <f>IF(B568=$M$4,"Yes","No")</f>
        <v>No</v>
      </c>
      <c r="C578" s="160"/>
      <c r="D578" s="160"/>
      <c r="E578" s="160"/>
      <c r="F578" s="160"/>
      <c r="G578" s="160"/>
      <c r="H578" s="181"/>
      <c r="I578" s="3"/>
      <c r="J578" s="245" t="s">
        <v>100</v>
      </c>
      <c r="K578" s="156"/>
      <c r="L578" s="156"/>
      <c r="M578" s="3"/>
      <c r="N578" s="3"/>
      <c r="O578" s="3"/>
      <c r="P578" s="3"/>
      <c r="Q578" s="3"/>
      <c r="R578" s="3"/>
      <c r="S578" s="3"/>
      <c r="T578" s="3"/>
    </row>
    <row r="579" spans="1:20" s="3" customFormat="1" ht="15" hidden="1" customHeight="1" x14ac:dyDescent="0.25">
      <c r="A579" s="176" t="s">
        <v>145</v>
      </c>
      <c r="B579" s="325"/>
      <c r="C579" s="325"/>
      <c r="D579" s="325"/>
      <c r="E579" s="325"/>
      <c r="F579" s="325"/>
      <c r="G579" s="325"/>
      <c r="H579" s="161"/>
      <c r="I579" s="191"/>
      <c r="J579" s="245" t="s">
        <v>155</v>
      </c>
      <c r="K579" s="156"/>
      <c r="L579" s="156"/>
    </row>
    <row r="580" spans="1:20" s="3" customFormat="1" ht="15.75" hidden="1" customHeight="1" thickBot="1" x14ac:dyDescent="0.3">
      <c r="A580" s="184"/>
      <c r="B580" s="160"/>
      <c r="C580" s="160"/>
      <c r="D580" s="160"/>
      <c r="E580" s="160"/>
      <c r="F580" s="160"/>
      <c r="G580" s="160"/>
      <c r="H580" s="161"/>
      <c r="J580" s="245" t="s">
        <v>100</v>
      </c>
      <c r="K580" s="156"/>
      <c r="L580" s="156"/>
    </row>
    <row r="581" spans="1:20" s="3" customFormat="1" ht="15.75" hidden="1" customHeight="1" thickBot="1" x14ac:dyDescent="0.3">
      <c r="A581" s="185" t="s">
        <v>334</v>
      </c>
      <c r="B581" s="195" t="s">
        <v>253</v>
      </c>
      <c r="C581" s="196"/>
      <c r="D581" s="196"/>
      <c r="E581" s="196"/>
      <c r="F581" s="196"/>
      <c r="G581" s="196"/>
      <c r="H581" s="197"/>
      <c r="J581" s="245" t="s">
        <v>155</v>
      </c>
      <c r="K581" s="156"/>
      <c r="L581" s="156"/>
    </row>
    <row r="582" spans="1:20" s="3" customFormat="1" ht="13.5" hidden="1" customHeight="1" x14ac:dyDescent="0.25">
      <c r="A582" s="176" t="s">
        <v>118</v>
      </c>
      <c r="B582" s="160" t="s">
        <v>265</v>
      </c>
      <c r="C582" s="160"/>
      <c r="D582" s="160"/>
      <c r="E582" s="160"/>
      <c r="F582" s="160"/>
      <c r="G582" s="160"/>
      <c r="H582" s="161"/>
      <c r="J582" s="245" t="s">
        <v>100</v>
      </c>
      <c r="K582" s="156"/>
      <c r="L582" s="156"/>
    </row>
    <row r="583" spans="1:20" s="3" customFormat="1" ht="13.8" hidden="1" x14ac:dyDescent="0.25">
      <c r="A583" s="176"/>
      <c r="B583" s="174" t="e">
        <f>CONCATENATE($N$2&amp;": "&amp;VLOOKUP($B582,$M$3:$T$24,2,0))</f>
        <v>#N/A</v>
      </c>
      <c r="C583" s="174" t="e">
        <f>CONCATENATE($O$2&amp;": "&amp;VLOOKUP($B582,$M$3:$T$24,3,0))</f>
        <v>#N/A</v>
      </c>
      <c r="D583" s="174" t="e">
        <f>CONCATENATE($P$2&amp;": "&amp;VLOOKUP($B582,$M$3:$T$24,4,0))</f>
        <v>#N/A</v>
      </c>
      <c r="E583" s="174" t="e">
        <f>CONCATENATE($Q$2&amp;": "&amp;VLOOKUP($B582,$M$3:$T$24,5,0))</f>
        <v>#N/A</v>
      </c>
      <c r="F583" s="174" t="e">
        <f>CONCATENATE($R$2&amp;": "&amp;VLOOKUP($B582,$M$3:$T$24,6,0))</f>
        <v>#N/A</v>
      </c>
      <c r="G583" s="174" t="e">
        <f>CONCATENATE($S$2&amp;": "&amp;VLOOKUP($B582,$M$3:$T$24,7,0))</f>
        <v>#N/A</v>
      </c>
      <c r="H583" s="175" t="e">
        <f>CONCATENATE($T$2&amp;": "&amp;VLOOKUP($B582,$M$3:$T$24,8,0))</f>
        <v>#N/A</v>
      </c>
      <c r="J583" s="245" t="s">
        <v>100</v>
      </c>
      <c r="K583" s="156"/>
      <c r="L583" s="156"/>
    </row>
    <row r="584" spans="1:20" s="3" customFormat="1" hidden="1" x14ac:dyDescent="0.3">
      <c r="A584" s="176" t="s">
        <v>125</v>
      </c>
      <c r="B584" s="160" t="s">
        <v>256</v>
      </c>
      <c r="C584" s="160"/>
      <c r="D584" s="160"/>
      <c r="E584" s="160"/>
      <c r="F584" s="160"/>
      <c r="G584" s="160"/>
      <c r="H584" s="161"/>
      <c r="J584" s="245" t="s">
        <v>155</v>
      </c>
      <c r="K584" s="156"/>
      <c r="L584" s="156"/>
      <c r="S584"/>
      <c r="T584"/>
    </row>
    <row r="585" spans="1:20" s="3" customFormat="1" ht="13.8" hidden="1" x14ac:dyDescent="0.25">
      <c r="A585" s="176" t="s">
        <v>126</v>
      </c>
      <c r="B585" s="160"/>
      <c r="C585" s="160"/>
      <c r="D585" s="160"/>
      <c r="E585" s="160"/>
      <c r="F585" s="160"/>
      <c r="G585" s="160"/>
      <c r="H585" s="161"/>
      <c r="J585" s="245" t="s">
        <v>100</v>
      </c>
      <c r="K585" s="156"/>
      <c r="L585" s="156"/>
      <c r="M585" s="183"/>
      <c r="N585" s="183"/>
      <c r="O585" s="183"/>
      <c r="P585" s="183"/>
      <c r="Q585" s="183"/>
      <c r="R585" s="183"/>
    </row>
    <row r="586" spans="1:20" s="3" customFormat="1" ht="13.8" hidden="1" x14ac:dyDescent="0.25">
      <c r="A586" s="178" t="s">
        <v>130</v>
      </c>
      <c r="B586" s="160" t="s">
        <v>219</v>
      </c>
      <c r="C586" s="160"/>
      <c r="D586" s="160"/>
      <c r="E586" s="160"/>
      <c r="F586" s="160"/>
      <c r="G586" s="160"/>
      <c r="H586" s="161"/>
      <c r="J586" s="245" t="s">
        <v>100</v>
      </c>
      <c r="K586" s="156"/>
      <c r="L586" s="156"/>
    </row>
    <row r="587" spans="1:20" s="3" customFormat="1" ht="13.8" hidden="1" x14ac:dyDescent="0.25">
      <c r="A587" s="178" t="s">
        <v>118</v>
      </c>
      <c r="B587" s="325" t="s">
        <v>168</v>
      </c>
      <c r="C587" s="325"/>
      <c r="D587" s="325"/>
      <c r="E587" s="325"/>
      <c r="F587" s="325"/>
      <c r="G587" s="325"/>
      <c r="H587" s="161"/>
      <c r="J587" s="245" t="s">
        <v>100</v>
      </c>
      <c r="K587" s="156"/>
      <c r="L587" s="156"/>
    </row>
    <row r="588" spans="1:20" s="3" customFormat="1" ht="13.8" hidden="1" x14ac:dyDescent="0.25">
      <c r="A588" s="178" t="s">
        <v>136</v>
      </c>
      <c r="B588" s="198" t="s">
        <v>100</v>
      </c>
      <c r="C588" s="160"/>
      <c r="D588" s="160"/>
      <c r="E588" s="160"/>
      <c r="F588" s="160"/>
      <c r="G588" s="160"/>
      <c r="H588" s="161"/>
      <c r="J588" s="245" t="s">
        <v>100</v>
      </c>
      <c r="K588" s="156"/>
      <c r="L588" s="156"/>
    </row>
    <row r="589" spans="1:20" s="3" customFormat="1" ht="15.75" hidden="1" customHeight="1" x14ac:dyDescent="0.25">
      <c r="A589" s="178" t="s">
        <v>157</v>
      </c>
      <c r="B589" s="198" t="s">
        <v>100</v>
      </c>
      <c r="C589" s="160"/>
      <c r="D589" s="160"/>
      <c r="E589" s="160"/>
      <c r="F589" s="160"/>
      <c r="G589" s="160"/>
      <c r="H589" s="161"/>
      <c r="J589" s="245" t="s">
        <v>100</v>
      </c>
      <c r="K589" s="156"/>
      <c r="L589" s="156"/>
    </row>
    <row r="590" spans="1:20" s="3" customFormat="1" ht="15.75" hidden="1" customHeight="1" x14ac:dyDescent="0.25">
      <c r="A590" s="178" t="s">
        <v>158</v>
      </c>
      <c r="B590" s="329" t="s">
        <v>100</v>
      </c>
      <c r="C590" s="329"/>
      <c r="D590" s="329"/>
      <c r="E590" s="329"/>
      <c r="F590" s="329"/>
      <c r="G590" s="329"/>
      <c r="H590" s="161"/>
      <c r="J590" s="245" t="s">
        <v>100</v>
      </c>
      <c r="K590" s="156"/>
      <c r="L590" s="156"/>
    </row>
    <row r="591" spans="1:20" s="3" customFormat="1" ht="15.75" hidden="1" customHeight="1" x14ac:dyDescent="0.25">
      <c r="A591" s="178" t="s">
        <v>159</v>
      </c>
      <c r="B591" s="160" t="s">
        <v>100</v>
      </c>
      <c r="C591" s="160"/>
      <c r="D591" s="160"/>
      <c r="E591" s="160"/>
      <c r="F591" s="160"/>
      <c r="G591" s="160"/>
      <c r="H591" s="161"/>
      <c r="J591" s="245" t="s">
        <v>100</v>
      </c>
      <c r="K591" s="156"/>
      <c r="L591" s="156"/>
    </row>
    <row r="592" spans="1:20" ht="28.2" hidden="1" x14ac:dyDescent="0.3">
      <c r="A592" s="182" t="s">
        <v>160</v>
      </c>
      <c r="B592" s="160" t="str">
        <f>IF(B582=$M$4,"Yes","No")</f>
        <v>No</v>
      </c>
      <c r="C592" s="160"/>
      <c r="D592" s="160"/>
      <c r="E592" s="160"/>
      <c r="F592" s="160"/>
      <c r="G592" s="160"/>
      <c r="H592" s="181"/>
      <c r="I592" s="3"/>
      <c r="J592" s="245" t="s">
        <v>100</v>
      </c>
      <c r="K592" s="156"/>
      <c r="L592" s="156"/>
      <c r="M592" s="3"/>
      <c r="N592" s="3"/>
      <c r="O592" s="3"/>
      <c r="P592" s="3"/>
      <c r="Q592" s="3"/>
      <c r="R592" s="3"/>
      <c r="S592" s="3"/>
      <c r="T592" s="3"/>
    </row>
    <row r="593" spans="1:20" s="3" customFormat="1" ht="15" hidden="1" customHeight="1" x14ac:dyDescent="0.25">
      <c r="A593" s="176" t="s">
        <v>145</v>
      </c>
      <c r="B593" s="325" t="s">
        <v>244</v>
      </c>
      <c r="C593" s="325"/>
      <c r="D593" s="325"/>
      <c r="E593" s="325"/>
      <c r="F593" s="325"/>
      <c r="G593" s="325"/>
      <c r="H593" s="161"/>
      <c r="I593" s="191"/>
      <c r="J593" s="245" t="s">
        <v>155</v>
      </c>
      <c r="K593" s="156"/>
      <c r="L593" s="156"/>
    </row>
    <row r="594" spans="1:20" s="3" customFormat="1" ht="15.75" hidden="1" customHeight="1" thickBot="1" x14ac:dyDescent="0.3">
      <c r="A594" s="184"/>
      <c r="B594" s="160"/>
      <c r="C594" s="160"/>
      <c r="D594" s="160"/>
      <c r="E594" s="160"/>
      <c r="F594" s="160"/>
      <c r="G594" s="160"/>
      <c r="H594" s="161"/>
      <c r="J594" s="245" t="s">
        <v>100</v>
      </c>
      <c r="K594" s="156"/>
      <c r="L594" s="156"/>
    </row>
    <row r="595" spans="1:20" s="3" customFormat="1" ht="15.75" hidden="1" customHeight="1" thickBot="1" x14ac:dyDescent="0.3">
      <c r="A595" s="185" t="s">
        <v>333</v>
      </c>
      <c r="B595" s="195" t="s">
        <v>254</v>
      </c>
      <c r="C595" s="196"/>
      <c r="D595" s="196"/>
      <c r="E595" s="196"/>
      <c r="F595" s="196"/>
      <c r="G595" s="196"/>
      <c r="H595" s="197"/>
      <c r="J595" s="245" t="s">
        <v>155</v>
      </c>
      <c r="K595" s="156"/>
      <c r="L595" s="156"/>
    </row>
    <row r="596" spans="1:20" s="3" customFormat="1" ht="13.5" hidden="1" customHeight="1" x14ac:dyDescent="0.25">
      <c r="A596" s="176" t="s">
        <v>118</v>
      </c>
      <c r="B596" s="160" t="s">
        <v>120</v>
      </c>
      <c r="C596" s="160"/>
      <c r="D596" s="160"/>
      <c r="E596" s="160"/>
      <c r="F596" s="160"/>
      <c r="G596" s="160"/>
      <c r="H596" s="161"/>
      <c r="J596" s="245" t="s">
        <v>100</v>
      </c>
      <c r="K596" s="156"/>
      <c r="L596" s="156"/>
    </row>
    <row r="597" spans="1:20" s="3" customFormat="1" ht="27.6" hidden="1" x14ac:dyDescent="0.25">
      <c r="A597" s="176"/>
      <c r="B597" s="174" t="str">
        <f>CONCATENATE($N$2&amp;": "&amp;VLOOKUP($B596,$M$3:$T$24,2,0))</f>
        <v>Font: Arial</v>
      </c>
      <c r="C597" s="174" t="str">
        <f>CONCATENATE($O$2&amp;": "&amp;VLOOKUP($B596,$M$3:$T$24,3,0))</f>
        <v>T-face: Normal</v>
      </c>
      <c r="D597" s="174" t="str">
        <f>CONCATENATE($P$2&amp;": "&amp;VLOOKUP($B596,$M$3:$T$24,4,0))</f>
        <v>Font size: 11</v>
      </c>
      <c r="E597" s="174" t="str">
        <f>CONCATENATE($Q$2&amp;": "&amp;VLOOKUP($B596,$M$3:$T$24,5,0))</f>
        <v>Row height: Dependant</v>
      </c>
      <c r="F597" s="174" t="str">
        <f>CONCATENATE($R$2&amp;": "&amp;VLOOKUP($B596,$M$3:$T$24,6,0))</f>
        <v>Text col: Black</v>
      </c>
      <c r="G597" s="174" t="str">
        <f>CONCATENATE($S$2&amp;": "&amp;VLOOKUP($B596,$M$3:$T$24,7,0))</f>
        <v>BG col: Sky blue</v>
      </c>
      <c r="H597" s="175" t="str">
        <f>CONCATENATE($T$2&amp;": "&amp;VLOOKUP($B596,$M$3:$T$24,8,0))</f>
        <v>Just: Centre</v>
      </c>
      <c r="J597" s="245" t="s">
        <v>100</v>
      </c>
      <c r="K597" s="156"/>
      <c r="L597" s="156"/>
    </row>
    <row r="598" spans="1:20" s="3" customFormat="1" hidden="1" x14ac:dyDescent="0.3">
      <c r="A598" s="176" t="s">
        <v>125</v>
      </c>
      <c r="B598" s="160" t="s">
        <v>255</v>
      </c>
      <c r="C598" s="160"/>
      <c r="D598" s="160"/>
      <c r="E598" s="160"/>
      <c r="F598" s="160"/>
      <c r="G598" s="160"/>
      <c r="H598" s="161"/>
      <c r="J598" s="245" t="s">
        <v>155</v>
      </c>
      <c r="K598" s="156"/>
      <c r="L598" s="156"/>
      <c r="S598"/>
      <c r="T598"/>
    </row>
    <row r="599" spans="1:20" s="3" customFormat="1" ht="13.8" hidden="1" x14ac:dyDescent="0.25">
      <c r="A599" s="176" t="s">
        <v>126</v>
      </c>
      <c r="B599" s="160"/>
      <c r="C599" s="160"/>
      <c r="D599" s="160"/>
      <c r="E599" s="160"/>
      <c r="F599" s="160"/>
      <c r="G599" s="160"/>
      <c r="H599" s="161"/>
      <c r="J599" s="245" t="s">
        <v>100</v>
      </c>
      <c r="K599" s="156"/>
      <c r="L599" s="156"/>
      <c r="M599" s="183"/>
      <c r="N599" s="183"/>
      <c r="O599" s="183"/>
      <c r="P599" s="183"/>
      <c r="Q599" s="183"/>
      <c r="R599" s="183"/>
    </row>
    <row r="600" spans="1:20" s="3" customFormat="1" ht="13.8" hidden="1" x14ac:dyDescent="0.25">
      <c r="A600" s="178" t="s">
        <v>130</v>
      </c>
      <c r="B600" s="160" t="s">
        <v>230</v>
      </c>
      <c r="C600" s="160"/>
      <c r="D600" s="160"/>
      <c r="E600" s="160"/>
      <c r="F600" s="160"/>
      <c r="G600" s="160"/>
      <c r="H600" s="161"/>
      <c r="J600" s="245" t="s">
        <v>100</v>
      </c>
      <c r="K600" s="156"/>
      <c r="L600" s="156"/>
    </row>
    <row r="601" spans="1:20" s="3" customFormat="1" ht="13.8" hidden="1" x14ac:dyDescent="0.25">
      <c r="A601" s="178" t="s">
        <v>118</v>
      </c>
      <c r="B601" s="325" t="s">
        <v>214</v>
      </c>
      <c r="C601" s="325"/>
      <c r="D601" s="325"/>
      <c r="E601" s="325"/>
      <c r="F601" s="325"/>
      <c r="G601" s="325"/>
      <c r="H601" s="161"/>
      <c r="J601" s="245" t="s">
        <v>100</v>
      </c>
      <c r="K601" s="156"/>
      <c r="L601" s="156"/>
    </row>
    <row r="602" spans="1:20" s="3" customFormat="1" ht="13.8" hidden="1" x14ac:dyDescent="0.25">
      <c r="A602" s="178" t="s">
        <v>136</v>
      </c>
      <c r="B602" s="198">
        <f>$B$688</f>
        <v>0</v>
      </c>
      <c r="C602" s="160"/>
      <c r="D602" s="160"/>
      <c r="E602" s="160"/>
      <c r="F602" s="160"/>
      <c r="G602" s="160"/>
      <c r="H602" s="161"/>
      <c r="J602" s="245" t="s">
        <v>155</v>
      </c>
      <c r="K602" s="156"/>
      <c r="L602" s="156"/>
    </row>
    <row r="603" spans="1:20" s="3" customFormat="1" ht="15.75" hidden="1" customHeight="1" x14ac:dyDescent="0.25">
      <c r="A603" s="178" t="s">
        <v>157</v>
      </c>
      <c r="B603" s="198">
        <f>$B$689</f>
        <v>50000</v>
      </c>
      <c r="C603" s="160"/>
      <c r="D603" s="160"/>
      <c r="E603" s="160"/>
      <c r="F603" s="160"/>
      <c r="G603" s="160"/>
      <c r="H603" s="161"/>
      <c r="J603" s="245" t="s">
        <v>155</v>
      </c>
      <c r="K603" s="156"/>
      <c r="L603" s="156"/>
    </row>
    <row r="604" spans="1:20" s="3" customFormat="1" ht="15.75" hidden="1" customHeight="1" x14ac:dyDescent="0.25">
      <c r="A604" s="178" t="s">
        <v>158</v>
      </c>
      <c r="B604" s="330" t="s">
        <v>300</v>
      </c>
      <c r="C604" s="330"/>
      <c r="D604" s="330"/>
      <c r="E604" s="330"/>
      <c r="F604" s="330"/>
      <c r="G604" s="330"/>
      <c r="H604" s="161"/>
      <c r="J604" s="245" t="s">
        <v>100</v>
      </c>
      <c r="K604" s="156"/>
      <c r="L604" s="156"/>
    </row>
    <row r="605" spans="1:20" s="3" customFormat="1" ht="15.75" hidden="1" customHeight="1" x14ac:dyDescent="0.25">
      <c r="A605" s="178" t="s">
        <v>159</v>
      </c>
      <c r="B605" s="160" t="s">
        <v>100</v>
      </c>
      <c r="C605" s="160"/>
      <c r="D605" s="160"/>
      <c r="E605" s="160"/>
      <c r="F605" s="160"/>
      <c r="G605" s="160"/>
      <c r="H605" s="161"/>
      <c r="J605" s="245" t="s">
        <v>100</v>
      </c>
      <c r="K605" s="156"/>
      <c r="L605" s="156"/>
    </row>
    <row r="606" spans="1:20" ht="28.2" hidden="1" x14ac:dyDescent="0.3">
      <c r="A606" s="182" t="s">
        <v>160</v>
      </c>
      <c r="B606" s="160" t="str">
        <f>IF(B596=$M$4,"Yes","No")</f>
        <v>Yes</v>
      </c>
      <c r="C606" s="160"/>
      <c r="D606" s="160"/>
      <c r="E606" s="160"/>
      <c r="F606" s="160"/>
      <c r="G606" s="160"/>
      <c r="H606" s="181"/>
      <c r="I606" s="3"/>
      <c r="J606" s="245" t="s">
        <v>100</v>
      </c>
      <c r="K606" s="156"/>
      <c r="L606" s="156"/>
      <c r="M606" s="3"/>
      <c r="N606" s="3"/>
      <c r="O606" s="3"/>
      <c r="P606" s="3"/>
      <c r="Q606" s="3"/>
      <c r="R606" s="3"/>
      <c r="S606" s="3"/>
      <c r="T606" s="3"/>
    </row>
    <row r="607" spans="1:20" s="3" customFormat="1" ht="15" hidden="1" customHeight="1" x14ac:dyDescent="0.25">
      <c r="A607" s="176" t="s">
        <v>145</v>
      </c>
      <c r="B607" s="325" t="s">
        <v>215</v>
      </c>
      <c r="C607" s="325"/>
      <c r="D607" s="325"/>
      <c r="E607" s="325"/>
      <c r="F607" s="325"/>
      <c r="G607" s="325"/>
      <c r="H607" s="161"/>
      <c r="I607" s="191"/>
      <c r="J607" s="245" t="s">
        <v>155</v>
      </c>
      <c r="K607" s="156"/>
      <c r="L607" s="156"/>
    </row>
    <row r="608" spans="1:20" s="3" customFormat="1" ht="15.75" hidden="1" customHeight="1" thickBot="1" x14ac:dyDescent="0.3">
      <c r="A608" s="184"/>
      <c r="B608" s="160"/>
      <c r="C608" s="160"/>
      <c r="D608" s="160"/>
      <c r="E608" s="160"/>
      <c r="F608" s="160"/>
      <c r="G608" s="160"/>
      <c r="H608" s="161"/>
      <c r="J608" s="245" t="s">
        <v>100</v>
      </c>
      <c r="K608" s="156"/>
      <c r="L608" s="156"/>
    </row>
    <row r="609" spans="1:20" s="3" customFormat="1" hidden="1" thickBot="1" x14ac:dyDescent="0.3">
      <c r="A609" s="185" t="s">
        <v>274</v>
      </c>
      <c r="B609" s="195" t="s">
        <v>266</v>
      </c>
      <c r="C609" s="196"/>
      <c r="D609" s="196"/>
      <c r="E609" s="196"/>
      <c r="F609" s="196"/>
      <c r="G609" s="196"/>
      <c r="H609" s="197"/>
      <c r="J609" s="245" t="s">
        <v>155</v>
      </c>
      <c r="K609" s="156"/>
      <c r="L609" s="156"/>
    </row>
    <row r="610" spans="1:20" s="3" customFormat="1" ht="13.8" hidden="1" x14ac:dyDescent="0.25">
      <c r="A610" s="176" t="s">
        <v>118</v>
      </c>
      <c r="B610" s="160" t="s">
        <v>147</v>
      </c>
      <c r="C610" s="160"/>
      <c r="D610" s="160"/>
      <c r="E610" s="160"/>
      <c r="F610" s="160"/>
      <c r="G610" s="160"/>
      <c r="H610" s="161"/>
      <c r="J610" s="245" t="s">
        <v>100</v>
      </c>
      <c r="K610" s="156"/>
      <c r="L610" s="156"/>
    </row>
    <row r="611" spans="1:20" s="192" customFormat="1" ht="13.8" hidden="1" x14ac:dyDescent="0.25">
      <c r="A611" s="173"/>
      <c r="B611" s="174" t="str">
        <f>CONCATENATE($N$2&amp;": "&amp;VLOOKUP($B610,$M$3:$T$21,2,0))</f>
        <v>Font: Arial</v>
      </c>
      <c r="C611" s="174" t="str">
        <f>CONCATENATE($O$2&amp;": "&amp;VLOOKUP($B610,$M$3:$T$21,3,0))</f>
        <v>T-face: Bold</v>
      </c>
      <c r="D611" s="174" t="str">
        <f>CONCATENATE($P$2&amp;": "&amp;VLOOKUP($B610,$M$3:$T$21,4,0))</f>
        <v>Font size: 14</v>
      </c>
      <c r="E611" s="174" t="str">
        <f>CONCATENATE($Q$2&amp;": "&amp;VLOOKUP($B610,$M$3:$T$21,5,0))</f>
        <v>Row height: 31.5</v>
      </c>
      <c r="F611" s="174" t="str">
        <f>CONCATENATE($R$2&amp;": "&amp;VLOOKUP($B610,$M$3:$T$21,6,0))</f>
        <v>Text col: Teal</v>
      </c>
      <c r="G611" s="174" t="str">
        <f>CONCATENATE($S$2&amp;": "&amp;VLOOKUP($B610,$M$3:$T$21,7,0))</f>
        <v>BG col: White</v>
      </c>
      <c r="H611" s="175" t="str">
        <f>CONCATENATE($T$2&amp;": "&amp;VLOOKUP($B610,$M$3:$T$21,8,0))</f>
        <v>Just: Left</v>
      </c>
      <c r="I611" s="3"/>
      <c r="J611" s="245" t="s">
        <v>100</v>
      </c>
      <c r="K611" s="156"/>
      <c r="L611" s="156"/>
      <c r="M611" s="3"/>
      <c r="N611" s="3"/>
      <c r="O611" s="3"/>
      <c r="P611" s="3"/>
      <c r="Q611" s="3"/>
      <c r="R611" s="3"/>
      <c r="S611" s="3"/>
      <c r="T611" s="3"/>
    </row>
    <row r="612" spans="1:20" s="3" customFormat="1" ht="13.8" hidden="1" x14ac:dyDescent="0.25">
      <c r="A612" s="176" t="s">
        <v>125</v>
      </c>
      <c r="B612" s="160" t="s">
        <v>269</v>
      </c>
      <c r="C612" s="160"/>
      <c r="D612" s="160"/>
      <c r="E612" s="160"/>
      <c r="F612" s="160"/>
      <c r="G612" s="160"/>
      <c r="H612" s="161"/>
      <c r="I612" s="192"/>
      <c r="J612" s="245" t="s">
        <v>155</v>
      </c>
      <c r="K612" s="156"/>
      <c r="L612" s="156"/>
    </row>
    <row r="613" spans="1:20" s="3" customFormat="1" ht="13.8" hidden="1" x14ac:dyDescent="0.25">
      <c r="A613" s="176" t="s">
        <v>126</v>
      </c>
      <c r="B613" s="160"/>
      <c r="C613" s="160"/>
      <c r="D613" s="160"/>
      <c r="E613" s="160"/>
      <c r="F613" s="160"/>
      <c r="G613" s="160"/>
      <c r="H613" s="161"/>
      <c r="J613" s="245" t="s">
        <v>100</v>
      </c>
      <c r="K613" s="156"/>
      <c r="L613" s="156"/>
    </row>
    <row r="614" spans="1:20" s="3" customFormat="1" ht="13.8" hidden="1" x14ac:dyDescent="0.25">
      <c r="A614" s="178" t="s">
        <v>130</v>
      </c>
      <c r="B614" s="160" t="s">
        <v>164</v>
      </c>
      <c r="C614" s="160"/>
      <c r="D614" s="160"/>
      <c r="E614" s="160"/>
      <c r="F614" s="160"/>
      <c r="G614" s="160"/>
      <c r="H614" s="161"/>
      <c r="J614" s="245" t="s">
        <v>100</v>
      </c>
      <c r="K614" s="156"/>
      <c r="L614" s="156"/>
      <c r="S614" s="192"/>
      <c r="T614" s="192"/>
    </row>
    <row r="615" spans="1:20" s="3" customFormat="1" ht="13.8" hidden="1" x14ac:dyDescent="0.25">
      <c r="A615" s="178" t="s">
        <v>118</v>
      </c>
      <c r="B615" s="325" t="s">
        <v>168</v>
      </c>
      <c r="C615" s="325"/>
      <c r="D615" s="325"/>
      <c r="E615" s="325"/>
      <c r="F615" s="325"/>
      <c r="G615" s="325"/>
      <c r="H615" s="161"/>
      <c r="J615" s="245" t="s">
        <v>100</v>
      </c>
      <c r="K615" s="156"/>
      <c r="L615" s="156"/>
      <c r="M615" s="192"/>
      <c r="N615" s="192"/>
      <c r="O615" s="192"/>
      <c r="P615" s="192"/>
      <c r="Q615" s="192"/>
      <c r="R615" s="192"/>
    </row>
    <row r="616" spans="1:20" s="3" customFormat="1" ht="13.8" hidden="1" x14ac:dyDescent="0.25">
      <c r="A616" s="178" t="s">
        <v>136</v>
      </c>
      <c r="B616" s="160" t="s">
        <v>100</v>
      </c>
      <c r="C616" s="160"/>
      <c r="D616" s="160"/>
      <c r="E616" s="160"/>
      <c r="F616" s="160"/>
      <c r="G616" s="160"/>
      <c r="H616" s="161"/>
      <c r="J616" s="245" t="s">
        <v>100</v>
      </c>
      <c r="K616" s="156"/>
      <c r="L616" s="156"/>
    </row>
    <row r="617" spans="1:20" s="3" customFormat="1" ht="13.8" hidden="1" x14ac:dyDescent="0.25">
      <c r="A617" s="178" t="s">
        <v>157</v>
      </c>
      <c r="B617" s="160" t="s">
        <v>100</v>
      </c>
      <c r="C617" s="160"/>
      <c r="D617" s="160"/>
      <c r="E617" s="160"/>
      <c r="F617" s="160"/>
      <c r="G617" s="160"/>
      <c r="H617" s="161"/>
      <c r="J617" s="245" t="s">
        <v>100</v>
      </c>
      <c r="K617" s="156"/>
      <c r="L617" s="156"/>
    </row>
    <row r="618" spans="1:20" s="3" customFormat="1" ht="13.8" hidden="1" x14ac:dyDescent="0.25">
      <c r="A618" s="178" t="s">
        <v>158</v>
      </c>
      <c r="B618" s="160" t="s">
        <v>100</v>
      </c>
      <c r="C618" s="160"/>
      <c r="D618" s="160"/>
      <c r="E618" s="160"/>
      <c r="F618" s="160"/>
      <c r="G618" s="160"/>
      <c r="H618" s="161"/>
      <c r="J618" s="245" t="s">
        <v>100</v>
      </c>
      <c r="K618" s="156"/>
      <c r="L618" s="156"/>
    </row>
    <row r="619" spans="1:20" s="3" customFormat="1" ht="13.8" hidden="1" x14ac:dyDescent="0.25">
      <c r="A619" s="178" t="s">
        <v>159</v>
      </c>
      <c r="B619" s="160" t="s">
        <v>100</v>
      </c>
      <c r="C619" s="160"/>
      <c r="D619" s="160"/>
      <c r="E619" s="160"/>
      <c r="F619" s="160"/>
      <c r="G619" s="160"/>
      <c r="H619" s="161"/>
      <c r="J619" s="245" t="s">
        <v>100</v>
      </c>
      <c r="K619" s="156"/>
      <c r="L619" s="156"/>
    </row>
    <row r="620" spans="1:20" ht="28.2" hidden="1" x14ac:dyDescent="0.3">
      <c r="A620" s="182" t="s">
        <v>160</v>
      </c>
      <c r="B620" s="160" t="str">
        <f>IF(B610=$M$4,"Yes","No")</f>
        <v>No</v>
      </c>
      <c r="C620" s="160"/>
      <c r="D620" s="160"/>
      <c r="E620" s="160"/>
      <c r="F620" s="160"/>
      <c r="G620" s="160"/>
      <c r="H620" s="181"/>
      <c r="I620" s="3"/>
      <c r="J620" s="245" t="s">
        <v>100</v>
      </c>
      <c r="K620" s="156"/>
      <c r="L620" s="156"/>
      <c r="M620" s="3"/>
      <c r="N620" s="3"/>
      <c r="O620" s="3"/>
      <c r="P620" s="3"/>
      <c r="Q620" s="3"/>
      <c r="R620" s="3"/>
      <c r="S620" s="3"/>
      <c r="T620" s="3"/>
    </row>
    <row r="621" spans="1:20" s="3" customFormat="1" ht="13.8" hidden="1" x14ac:dyDescent="0.25">
      <c r="A621" s="176" t="s">
        <v>145</v>
      </c>
      <c r="B621" s="325" t="s">
        <v>169</v>
      </c>
      <c r="C621" s="325"/>
      <c r="D621" s="325"/>
      <c r="E621" s="325"/>
      <c r="F621" s="325"/>
      <c r="G621" s="325"/>
      <c r="H621" s="161"/>
      <c r="I621" s="191"/>
      <c r="J621" s="245" t="s">
        <v>100</v>
      </c>
      <c r="K621" s="156"/>
      <c r="L621" s="156"/>
    </row>
    <row r="622" spans="1:20" s="3" customFormat="1" ht="13.8" hidden="1" x14ac:dyDescent="0.25">
      <c r="A622" s="184"/>
      <c r="B622" s="160"/>
      <c r="C622" s="160"/>
      <c r="D622" s="160"/>
      <c r="E622" s="160"/>
      <c r="F622" s="160"/>
      <c r="G622" s="160"/>
      <c r="H622" s="161"/>
      <c r="J622" s="245" t="s">
        <v>100</v>
      </c>
      <c r="K622" s="156"/>
      <c r="L622" s="156"/>
    </row>
    <row r="623" spans="1:20" ht="15" hidden="1" thickBot="1" x14ac:dyDescent="0.35">
      <c r="A623" s="185" t="s">
        <v>303</v>
      </c>
      <c r="B623" s="195" t="s">
        <v>271</v>
      </c>
      <c r="C623" s="196"/>
      <c r="D623" s="196"/>
      <c r="E623" s="196"/>
      <c r="F623" s="196"/>
      <c r="G623" s="196"/>
      <c r="H623" s="197"/>
      <c r="J623" s="245" t="s">
        <v>155</v>
      </c>
      <c r="K623" s="156"/>
      <c r="L623" s="156"/>
      <c r="M623" s="3"/>
      <c r="N623" s="3"/>
      <c r="O623" s="3"/>
      <c r="P623" s="3"/>
      <c r="Q623" s="3"/>
      <c r="R623" s="3"/>
    </row>
    <row r="624" spans="1:20" hidden="1" x14ac:dyDescent="0.3">
      <c r="A624" s="176" t="s">
        <v>118</v>
      </c>
      <c r="B624" s="160" t="s">
        <v>137</v>
      </c>
      <c r="C624" s="160"/>
      <c r="D624" s="160"/>
      <c r="E624" s="160"/>
      <c r="F624" s="160"/>
      <c r="G624" s="160"/>
      <c r="H624" s="161"/>
      <c r="J624" s="245" t="s">
        <v>100</v>
      </c>
      <c r="K624" s="156"/>
      <c r="L624" s="156"/>
      <c r="M624" s="183"/>
      <c r="N624" s="183"/>
      <c r="O624" s="183"/>
      <c r="P624" s="183"/>
      <c r="Q624" s="183"/>
      <c r="R624" s="183"/>
      <c r="S624" s="3"/>
      <c r="T624" s="3"/>
    </row>
    <row r="625" spans="1:20" ht="28.2" hidden="1" x14ac:dyDescent="0.3">
      <c r="A625" s="173"/>
      <c r="B625" s="174" t="str">
        <f>CONCATENATE($N$2&amp;": "&amp;VLOOKUP($B624,$M$3:$T$21,2,0))</f>
        <v>Font: Arial</v>
      </c>
      <c r="C625" s="174" t="str">
        <f>CONCATENATE($O$2&amp;": "&amp;VLOOKUP($B624,$M$3:$T$21,3,0))</f>
        <v>T-face: Bold</v>
      </c>
      <c r="D625" s="174" t="str">
        <f>CONCATENATE($P$2&amp;": "&amp;VLOOKUP($B624,$M$3:$T$21,4,0))</f>
        <v>Font size: 11</v>
      </c>
      <c r="E625" s="174" t="str">
        <f>CONCATENATE($Q$2&amp;": "&amp;VLOOKUP($B624,$M$3:$T$21,5,0))</f>
        <v>Row height: 24.75</v>
      </c>
      <c r="F625" s="174" t="str">
        <f>CONCATENATE($R$2&amp;": "&amp;VLOOKUP($B624,$M$3:$T$21,6,0))</f>
        <v>Text col: Black</v>
      </c>
      <c r="G625" s="174" t="str">
        <f>CONCATENATE($S$2&amp;": "&amp;VLOOKUP($B624,$M$3:$T$21,7,0))</f>
        <v>BG col: White</v>
      </c>
      <c r="H625" s="175" t="str">
        <f>CONCATENATE($T$2&amp;": "&amp;VLOOKUP($B624,$M$3:$T$21,8,0))</f>
        <v>Just: Left</v>
      </c>
      <c r="J625" s="245" t="s">
        <v>100</v>
      </c>
      <c r="K625" s="156"/>
      <c r="L625" s="156"/>
      <c r="M625" s="3"/>
      <c r="N625" s="3"/>
      <c r="O625" s="3"/>
      <c r="P625" s="3"/>
      <c r="Q625" s="3"/>
      <c r="R625" s="3"/>
      <c r="S625" s="3"/>
      <c r="T625" s="3"/>
    </row>
    <row r="626" spans="1:20" hidden="1" x14ac:dyDescent="0.3">
      <c r="A626" s="176" t="s">
        <v>125</v>
      </c>
      <c r="B626" s="160" t="s">
        <v>272</v>
      </c>
      <c r="C626" s="160"/>
      <c r="D626" s="160"/>
      <c r="E626" s="160"/>
      <c r="F626" s="160"/>
      <c r="G626" s="160"/>
      <c r="H626" s="161"/>
      <c r="J626" s="245" t="s">
        <v>155</v>
      </c>
      <c r="K626" s="156"/>
      <c r="L626" s="156"/>
      <c r="M626" s="3"/>
      <c r="N626" s="3"/>
      <c r="O626" s="3"/>
      <c r="P626" s="3"/>
      <c r="Q626" s="3"/>
      <c r="R626" s="3"/>
    </row>
    <row r="627" spans="1:20" hidden="1" x14ac:dyDescent="0.3">
      <c r="A627" s="176" t="s">
        <v>126</v>
      </c>
      <c r="B627" s="160"/>
      <c r="C627" s="160"/>
      <c r="D627" s="160"/>
      <c r="E627" s="160"/>
      <c r="F627" s="160"/>
      <c r="G627" s="160"/>
      <c r="H627" s="161"/>
      <c r="J627" s="245" t="s">
        <v>100</v>
      </c>
      <c r="K627" s="156"/>
      <c r="L627" s="156"/>
      <c r="M627" s="183"/>
      <c r="N627" s="183"/>
      <c r="O627" s="183"/>
      <c r="P627" s="183"/>
      <c r="Q627" s="183"/>
      <c r="R627" s="183"/>
      <c r="S627" s="3"/>
      <c r="T627" s="3"/>
    </row>
    <row r="628" spans="1:20" hidden="1" x14ac:dyDescent="0.3">
      <c r="A628" s="178" t="s">
        <v>130</v>
      </c>
      <c r="B628" s="160" t="s">
        <v>164</v>
      </c>
      <c r="C628" s="160"/>
      <c r="D628" s="160"/>
      <c r="E628" s="160"/>
      <c r="F628" s="160"/>
      <c r="G628" s="160"/>
      <c r="H628" s="161"/>
      <c r="J628" s="245" t="s">
        <v>100</v>
      </c>
      <c r="K628" s="156"/>
      <c r="L628" s="156"/>
      <c r="M628" s="3"/>
      <c r="N628" s="3"/>
      <c r="O628" s="3"/>
      <c r="P628" s="3"/>
      <c r="Q628" s="3"/>
      <c r="R628" s="3"/>
      <c r="S628" s="3"/>
      <c r="T628" s="3"/>
    </row>
    <row r="629" spans="1:20" hidden="1" x14ac:dyDescent="0.3">
      <c r="A629" s="178" t="s">
        <v>118</v>
      </c>
      <c r="B629" s="325" t="s">
        <v>277</v>
      </c>
      <c r="C629" s="325"/>
      <c r="D629" s="325"/>
      <c r="E629" s="325"/>
      <c r="F629" s="325"/>
      <c r="G629" s="325"/>
      <c r="H629" s="161"/>
      <c r="J629" s="245" t="s">
        <v>100</v>
      </c>
      <c r="K629" s="156"/>
      <c r="L629" s="156"/>
    </row>
    <row r="630" spans="1:20" hidden="1" x14ac:dyDescent="0.3">
      <c r="A630" s="178" t="s">
        <v>136</v>
      </c>
      <c r="B630" s="160" t="s">
        <v>100</v>
      </c>
      <c r="C630" s="160"/>
      <c r="D630" s="160"/>
      <c r="E630" s="160"/>
      <c r="F630" s="160"/>
      <c r="G630" s="160"/>
      <c r="H630" s="161"/>
      <c r="J630" s="245" t="s">
        <v>100</v>
      </c>
      <c r="K630" s="156"/>
      <c r="L630" s="156"/>
    </row>
    <row r="631" spans="1:20" hidden="1" x14ac:dyDescent="0.3">
      <c r="A631" s="178" t="s">
        <v>157</v>
      </c>
      <c r="B631" s="160" t="s">
        <v>100</v>
      </c>
      <c r="C631" s="160"/>
      <c r="D631" s="160"/>
      <c r="E631" s="160"/>
      <c r="F631" s="160"/>
      <c r="G631" s="160"/>
      <c r="H631" s="161"/>
      <c r="J631" s="245" t="s">
        <v>100</v>
      </c>
      <c r="K631" s="156"/>
      <c r="L631" s="156"/>
    </row>
    <row r="632" spans="1:20" hidden="1" x14ac:dyDescent="0.3">
      <c r="A632" s="178" t="s">
        <v>158</v>
      </c>
      <c r="B632" s="160" t="s">
        <v>100</v>
      </c>
      <c r="C632" s="160"/>
      <c r="D632" s="160"/>
      <c r="E632" s="160"/>
      <c r="F632" s="160"/>
      <c r="G632" s="160"/>
      <c r="H632" s="161"/>
      <c r="J632" s="245" t="s">
        <v>100</v>
      </c>
      <c r="K632" s="156"/>
      <c r="L632" s="156"/>
    </row>
    <row r="633" spans="1:20" hidden="1" x14ac:dyDescent="0.3">
      <c r="A633" s="178" t="s">
        <v>159</v>
      </c>
      <c r="B633" s="160" t="s">
        <v>273</v>
      </c>
      <c r="C633" s="160"/>
      <c r="D633" s="160"/>
      <c r="E633" s="160"/>
      <c r="F633" s="160"/>
      <c r="G633" s="160"/>
      <c r="H633" s="161"/>
      <c r="J633" s="245" t="s">
        <v>155</v>
      </c>
      <c r="K633" s="156"/>
      <c r="L633" s="156"/>
    </row>
    <row r="634" spans="1:20" ht="28.2" hidden="1" x14ac:dyDescent="0.3">
      <c r="A634" s="182" t="s">
        <v>160</v>
      </c>
      <c r="B634" s="160" t="str">
        <f>IF(B624=$M$4,"Yes","No")</f>
        <v>No</v>
      </c>
      <c r="C634" s="160"/>
      <c r="D634" s="160"/>
      <c r="E634" s="160"/>
      <c r="F634" s="160"/>
      <c r="G634" s="160"/>
      <c r="H634" s="181"/>
      <c r="J634" s="245" t="s">
        <v>100</v>
      </c>
      <c r="K634" s="156"/>
      <c r="L634" s="156"/>
    </row>
    <row r="635" spans="1:20" hidden="1" x14ac:dyDescent="0.3">
      <c r="A635" s="176" t="s">
        <v>145</v>
      </c>
      <c r="B635" s="325"/>
      <c r="C635" s="325"/>
      <c r="D635" s="325"/>
      <c r="E635" s="325"/>
      <c r="F635" s="325"/>
      <c r="G635" s="325"/>
      <c r="H635" s="161"/>
      <c r="J635" s="245" t="s">
        <v>100</v>
      </c>
      <c r="K635" s="156"/>
      <c r="L635" s="156"/>
    </row>
    <row r="636" spans="1:20" hidden="1" x14ac:dyDescent="0.3">
      <c r="A636" s="184"/>
      <c r="B636" s="160"/>
      <c r="C636" s="160"/>
      <c r="D636" s="160"/>
      <c r="E636" s="160"/>
      <c r="F636" s="160"/>
      <c r="G636" s="160"/>
      <c r="H636" s="161"/>
      <c r="J636" s="245" t="s">
        <v>100</v>
      </c>
      <c r="K636" s="156"/>
      <c r="L636" s="156"/>
    </row>
    <row r="637" spans="1:20" ht="15" hidden="1" thickBot="1" x14ac:dyDescent="0.35">
      <c r="A637" s="185" t="s">
        <v>332</v>
      </c>
      <c r="B637" s="195" t="s">
        <v>282</v>
      </c>
      <c r="C637" s="196"/>
      <c r="D637" s="196"/>
      <c r="E637" s="196"/>
      <c r="F637" s="196"/>
      <c r="G637" s="196"/>
      <c r="H637" s="197"/>
      <c r="J637" s="245" t="s">
        <v>155</v>
      </c>
      <c r="K637" s="156"/>
      <c r="L637" s="156"/>
    </row>
    <row r="638" spans="1:20" hidden="1" x14ac:dyDescent="0.3">
      <c r="A638" s="176" t="s">
        <v>118</v>
      </c>
      <c r="B638" s="160" t="s">
        <v>275</v>
      </c>
      <c r="C638" s="160"/>
      <c r="D638" s="160"/>
      <c r="E638" s="160"/>
      <c r="F638" s="160"/>
      <c r="G638" s="160"/>
      <c r="H638" s="161"/>
      <c r="J638" s="245" t="s">
        <v>100</v>
      </c>
      <c r="K638" s="156"/>
      <c r="L638" s="156"/>
    </row>
    <row r="639" spans="1:20" hidden="1" x14ac:dyDescent="0.3">
      <c r="A639" s="173"/>
      <c r="B639" s="174" t="str">
        <f>CONCATENATE($N$2&amp;": "&amp;VLOOKUP($B638,$M$3:$T$21,2,0))</f>
        <v>Font: Arial</v>
      </c>
      <c r="C639" s="174" t="str">
        <f>CONCATENATE($O$2&amp;": "&amp;VLOOKUP($B638,$M$3:$T$21,3,0))</f>
        <v>T-face: Normal</v>
      </c>
      <c r="D639" s="174" t="str">
        <f>CONCATENATE($P$2&amp;": "&amp;VLOOKUP($B638,$M$3:$T$21,4,0))</f>
        <v>Font size: 11</v>
      </c>
      <c r="E639" s="174" t="str">
        <f>CONCATENATE($Q$2&amp;": "&amp;VLOOKUP($B638,$M$3:$T$21,5,0))</f>
        <v>Row height: 75</v>
      </c>
      <c r="F639" s="174" t="str">
        <f>CONCATENATE($R$2&amp;": "&amp;VLOOKUP($B638,$M$3:$T$21,6,0))</f>
        <v>Text col: Black</v>
      </c>
      <c r="G639" s="174" t="str">
        <f>CONCATENATE($S$2&amp;": "&amp;VLOOKUP($B638,$M$3:$T$21,7,0))</f>
        <v>BG col: White</v>
      </c>
      <c r="H639" s="175" t="str">
        <f>CONCATENATE($T$2&amp;": "&amp;VLOOKUP($B638,$M$3:$T$21,8,0))</f>
        <v>Just: Left</v>
      </c>
      <c r="J639" s="245" t="s">
        <v>100</v>
      </c>
      <c r="K639" s="156"/>
      <c r="L639" s="156"/>
    </row>
    <row r="640" spans="1:20" hidden="1" x14ac:dyDescent="0.3">
      <c r="A640" s="176" t="s">
        <v>125</v>
      </c>
      <c r="B640" s="160" t="s">
        <v>276</v>
      </c>
      <c r="C640" s="160"/>
      <c r="D640" s="160"/>
      <c r="E640" s="160"/>
      <c r="F640" s="160"/>
      <c r="G640" s="160"/>
      <c r="H640" s="161"/>
      <c r="J640" s="245" t="s">
        <v>155</v>
      </c>
      <c r="K640" s="156"/>
      <c r="L640" s="156"/>
      <c r="M640" s="3"/>
      <c r="N640" s="3"/>
      <c r="O640" s="3"/>
      <c r="P640" s="3"/>
      <c r="Q640" s="3"/>
      <c r="R640" s="3"/>
    </row>
    <row r="641" spans="1:20" hidden="1" x14ac:dyDescent="0.3">
      <c r="A641" s="176" t="s">
        <v>126</v>
      </c>
      <c r="B641" s="160"/>
      <c r="C641" s="160"/>
      <c r="D641" s="160"/>
      <c r="E641" s="160"/>
      <c r="F641" s="160"/>
      <c r="G641" s="160"/>
      <c r="H641" s="161"/>
      <c r="J641" s="245" t="s">
        <v>100</v>
      </c>
      <c r="K641" s="156"/>
      <c r="L641" s="156"/>
      <c r="M641" s="183"/>
      <c r="N641" s="183"/>
      <c r="O641" s="183"/>
      <c r="P641" s="183"/>
      <c r="Q641" s="183"/>
      <c r="R641" s="183"/>
      <c r="S641" s="3"/>
      <c r="T641" s="3"/>
    </row>
    <row r="642" spans="1:20" hidden="1" x14ac:dyDescent="0.3">
      <c r="A642" s="178" t="s">
        <v>130</v>
      </c>
      <c r="B642" s="160" t="s">
        <v>219</v>
      </c>
      <c r="C642" s="160"/>
      <c r="D642" s="160"/>
      <c r="E642" s="160"/>
      <c r="F642" s="160"/>
      <c r="G642" s="160"/>
      <c r="H642" s="161"/>
      <c r="J642" s="245" t="s">
        <v>100</v>
      </c>
      <c r="K642" s="156"/>
      <c r="L642" s="156"/>
      <c r="M642" s="3"/>
      <c r="N642" s="3"/>
      <c r="O642" s="3"/>
      <c r="P642" s="3"/>
      <c r="Q642" s="3"/>
      <c r="R642" s="3"/>
      <c r="S642" s="3"/>
      <c r="T642" s="3"/>
    </row>
    <row r="643" spans="1:20" hidden="1" x14ac:dyDescent="0.3">
      <c r="A643" s="178" t="s">
        <v>118</v>
      </c>
      <c r="B643" s="325" t="s">
        <v>277</v>
      </c>
      <c r="C643" s="325"/>
      <c r="D643" s="325"/>
      <c r="E643" s="325"/>
      <c r="F643" s="325"/>
      <c r="G643" s="325"/>
      <c r="H643" s="161"/>
      <c r="J643" s="245" t="s">
        <v>100</v>
      </c>
      <c r="K643" s="156"/>
      <c r="L643" s="156"/>
    </row>
    <row r="644" spans="1:20" hidden="1" x14ac:dyDescent="0.3">
      <c r="A644" s="178" t="s">
        <v>136</v>
      </c>
      <c r="B644" s="160" t="s">
        <v>100</v>
      </c>
      <c r="C644" s="160"/>
      <c r="D644" s="160"/>
      <c r="E644" s="160"/>
      <c r="F644" s="160"/>
      <c r="G644" s="160"/>
      <c r="H644" s="161"/>
      <c r="J644" s="245" t="s">
        <v>100</v>
      </c>
      <c r="K644" s="156"/>
      <c r="L644" s="156"/>
    </row>
    <row r="645" spans="1:20" hidden="1" x14ac:dyDescent="0.3">
      <c r="A645" s="178" t="s">
        <v>157</v>
      </c>
      <c r="B645" s="160" t="s">
        <v>100</v>
      </c>
      <c r="C645" s="160"/>
      <c r="D645" s="160"/>
      <c r="E645" s="160"/>
      <c r="F645" s="160"/>
      <c r="G645" s="160"/>
      <c r="H645" s="161"/>
      <c r="J645" s="245" t="s">
        <v>100</v>
      </c>
      <c r="K645" s="156"/>
      <c r="L645" s="156"/>
    </row>
    <row r="646" spans="1:20" hidden="1" x14ac:dyDescent="0.3">
      <c r="A646" s="178" t="s">
        <v>158</v>
      </c>
      <c r="B646" s="160" t="s">
        <v>100</v>
      </c>
      <c r="C646" s="160"/>
      <c r="D646" s="160"/>
      <c r="E646" s="160"/>
      <c r="F646" s="160"/>
      <c r="G646" s="160"/>
      <c r="H646" s="161"/>
      <c r="J646" s="245" t="s">
        <v>100</v>
      </c>
      <c r="K646" s="156"/>
      <c r="L646" s="156"/>
    </row>
    <row r="647" spans="1:20" hidden="1" x14ac:dyDescent="0.3">
      <c r="A647" s="178" t="s">
        <v>159</v>
      </c>
      <c r="B647" s="160" t="s">
        <v>278</v>
      </c>
      <c r="C647" s="160"/>
      <c r="D647" s="160"/>
      <c r="E647" s="160"/>
      <c r="F647" s="160"/>
      <c r="G647" s="160"/>
      <c r="H647" s="161"/>
      <c r="J647" s="245" t="s">
        <v>155</v>
      </c>
      <c r="K647" s="156"/>
      <c r="L647" s="156"/>
    </row>
    <row r="648" spans="1:20" ht="28.2" hidden="1" x14ac:dyDescent="0.3">
      <c r="A648" s="182" t="s">
        <v>160</v>
      </c>
      <c r="B648" s="160" t="str">
        <f>IF(B638=$M$4,"Yes","No")</f>
        <v>No</v>
      </c>
      <c r="C648" s="160"/>
      <c r="D648" s="160"/>
      <c r="E648" s="160"/>
      <c r="F648" s="160"/>
      <c r="G648" s="160"/>
      <c r="H648" s="181"/>
      <c r="J648" s="245" t="s">
        <v>100</v>
      </c>
      <c r="K648" s="156"/>
      <c r="L648" s="156"/>
    </row>
    <row r="649" spans="1:20" hidden="1" x14ac:dyDescent="0.3">
      <c r="A649" s="176" t="s">
        <v>145</v>
      </c>
      <c r="B649" s="325"/>
      <c r="C649" s="325"/>
      <c r="D649" s="325"/>
      <c r="E649" s="325"/>
      <c r="F649" s="325"/>
      <c r="G649" s="325"/>
      <c r="H649" s="161"/>
      <c r="J649" s="245" t="s">
        <v>100</v>
      </c>
      <c r="K649" s="156"/>
      <c r="L649" s="156"/>
    </row>
    <row r="650" spans="1:20" hidden="1" x14ac:dyDescent="0.3">
      <c r="A650" s="184"/>
      <c r="B650" s="160"/>
      <c r="C650" s="160"/>
      <c r="D650" s="160"/>
      <c r="E650" s="160"/>
      <c r="F650" s="160"/>
      <c r="G650" s="160"/>
      <c r="H650" s="161"/>
      <c r="J650" s="245" t="s">
        <v>100</v>
      </c>
      <c r="K650" s="156"/>
      <c r="L650" s="156"/>
    </row>
    <row r="651" spans="1:20" ht="15" hidden="1" thickBot="1" x14ac:dyDescent="0.35">
      <c r="A651" s="185" t="s">
        <v>331</v>
      </c>
      <c r="B651" s="195" t="s">
        <v>283</v>
      </c>
      <c r="C651" s="196"/>
      <c r="D651" s="196"/>
      <c r="E651" s="196"/>
      <c r="F651" s="196"/>
      <c r="G651" s="196"/>
      <c r="H651" s="197"/>
      <c r="J651" s="245" t="s">
        <v>155</v>
      </c>
      <c r="K651" s="156"/>
      <c r="L651" s="156"/>
    </row>
    <row r="652" spans="1:20" hidden="1" x14ac:dyDescent="0.3">
      <c r="A652" s="176" t="s">
        <v>118</v>
      </c>
      <c r="B652" s="160" t="s">
        <v>304</v>
      </c>
      <c r="C652" s="160"/>
      <c r="D652" s="160"/>
      <c r="E652" s="160"/>
      <c r="F652" s="160"/>
      <c r="G652" s="160"/>
      <c r="H652" s="161"/>
      <c r="J652" s="245" t="s">
        <v>100</v>
      </c>
      <c r="K652" s="156"/>
      <c r="L652" s="156"/>
    </row>
    <row r="653" spans="1:20" hidden="1" x14ac:dyDescent="0.3">
      <c r="A653" s="173"/>
      <c r="B653" s="174" t="str">
        <f>CONCATENATE($N$2&amp;": "&amp;VLOOKUP($B652,$M$3:$T$21,2,0))</f>
        <v>Font: Arial</v>
      </c>
      <c r="C653" s="174" t="str">
        <f>CONCATENATE($O$2&amp;": "&amp;VLOOKUP($B652,$M$3:$T$21,3,0))</f>
        <v>T-face: Normal</v>
      </c>
      <c r="D653" s="174" t="str">
        <f>CONCATENATE($P$2&amp;": "&amp;VLOOKUP($B652,$M$3:$T$21,4,0))</f>
        <v>Font size: 11</v>
      </c>
      <c r="E653" s="174" t="str">
        <f>CONCATENATE($Q$2&amp;": "&amp;VLOOKUP($B652,$M$3:$T$21,5,0))</f>
        <v>Row height: 150</v>
      </c>
      <c r="F653" s="174" t="str">
        <f>CONCATENATE($R$2&amp;": "&amp;VLOOKUP($B652,$M$3:$T$21,6,0))</f>
        <v>Text col: Black</v>
      </c>
      <c r="G653" s="174" t="str">
        <f>CONCATENATE($S$2&amp;": "&amp;VLOOKUP($B652,$M$3:$T$21,7,0))</f>
        <v>BG col: White</v>
      </c>
      <c r="H653" s="175" t="str">
        <f>CONCATENATE($T$2&amp;": "&amp;VLOOKUP($B652,$M$3:$T$21,8,0))</f>
        <v>Just: Left</v>
      </c>
      <c r="J653" s="245" t="s">
        <v>100</v>
      </c>
      <c r="K653" s="245"/>
      <c r="L653" s="156"/>
    </row>
    <row r="654" spans="1:20" hidden="1" x14ac:dyDescent="0.3">
      <c r="A654" s="176" t="s">
        <v>125</v>
      </c>
      <c r="B654" s="160" t="s">
        <v>276</v>
      </c>
      <c r="C654" s="160"/>
      <c r="D654" s="160"/>
      <c r="E654" s="160"/>
      <c r="F654" s="160"/>
      <c r="G654" s="160"/>
      <c r="H654" s="161"/>
      <c r="J654" s="245" t="s">
        <v>155</v>
      </c>
      <c r="K654" s="156"/>
      <c r="L654" s="156"/>
      <c r="M654" s="3"/>
      <c r="N654" s="3"/>
      <c r="O654" s="3"/>
      <c r="P654" s="3"/>
      <c r="Q654" s="3"/>
      <c r="R654" s="3"/>
    </row>
    <row r="655" spans="1:20" hidden="1" x14ac:dyDescent="0.3">
      <c r="A655" s="176" t="s">
        <v>126</v>
      </c>
      <c r="B655" s="160"/>
      <c r="C655" s="160"/>
      <c r="D655" s="160"/>
      <c r="E655" s="160"/>
      <c r="F655" s="160"/>
      <c r="G655" s="160"/>
      <c r="H655" s="161"/>
      <c r="J655" s="245" t="s">
        <v>100</v>
      </c>
      <c r="K655" s="156"/>
      <c r="L655" s="156"/>
      <c r="M655" s="183"/>
      <c r="N655" s="183"/>
      <c r="O655" s="183"/>
      <c r="P655" s="183"/>
      <c r="Q655" s="183"/>
      <c r="R655" s="183"/>
      <c r="S655" s="3"/>
      <c r="T655" s="3"/>
    </row>
    <row r="656" spans="1:20" hidden="1" x14ac:dyDescent="0.3">
      <c r="A656" s="178" t="s">
        <v>130</v>
      </c>
      <c r="B656" s="160" t="s">
        <v>219</v>
      </c>
      <c r="C656" s="160"/>
      <c r="D656" s="160"/>
      <c r="E656" s="160"/>
      <c r="F656" s="160"/>
      <c r="G656" s="160"/>
      <c r="H656" s="161"/>
      <c r="J656" s="245" t="s">
        <v>100</v>
      </c>
      <c r="K656" s="156"/>
      <c r="L656" s="156"/>
      <c r="M656" s="3"/>
      <c r="N656" s="3"/>
      <c r="O656" s="3"/>
      <c r="P656" s="3"/>
      <c r="Q656" s="3"/>
      <c r="R656" s="3"/>
      <c r="S656" s="3"/>
      <c r="T656" s="3"/>
    </row>
    <row r="657" spans="1:20" hidden="1" x14ac:dyDescent="0.3">
      <c r="A657" s="178" t="s">
        <v>118</v>
      </c>
      <c r="B657" s="325" t="s">
        <v>277</v>
      </c>
      <c r="C657" s="325"/>
      <c r="D657" s="325"/>
      <c r="E657" s="325"/>
      <c r="F657" s="325"/>
      <c r="G657" s="325"/>
      <c r="H657" s="161"/>
      <c r="J657" s="245" t="s">
        <v>100</v>
      </c>
      <c r="K657" s="156"/>
      <c r="L657" s="156"/>
    </row>
    <row r="658" spans="1:20" hidden="1" x14ac:dyDescent="0.3">
      <c r="A658" s="178" t="s">
        <v>136</v>
      </c>
      <c r="B658" s="160" t="s">
        <v>100</v>
      </c>
      <c r="C658" s="160"/>
      <c r="D658" s="160"/>
      <c r="E658" s="160"/>
      <c r="F658" s="160"/>
      <c r="G658" s="160"/>
      <c r="H658" s="161"/>
      <c r="J658" s="245" t="s">
        <v>100</v>
      </c>
      <c r="K658" s="156"/>
      <c r="L658" s="156"/>
    </row>
    <row r="659" spans="1:20" hidden="1" x14ac:dyDescent="0.3">
      <c r="A659" s="178" t="s">
        <v>157</v>
      </c>
      <c r="B659" s="160" t="s">
        <v>100</v>
      </c>
      <c r="C659" s="160"/>
      <c r="D659" s="160"/>
      <c r="E659" s="160"/>
      <c r="F659" s="160"/>
      <c r="G659" s="160"/>
      <c r="H659" s="161"/>
      <c r="J659" s="245" t="s">
        <v>100</v>
      </c>
      <c r="K659" s="156"/>
      <c r="L659" s="156"/>
    </row>
    <row r="660" spans="1:20" hidden="1" x14ac:dyDescent="0.3">
      <c r="A660" s="178" t="s">
        <v>158</v>
      </c>
      <c r="B660" s="160" t="s">
        <v>100</v>
      </c>
      <c r="C660" s="160"/>
      <c r="D660" s="160"/>
      <c r="E660" s="160"/>
      <c r="F660" s="160"/>
      <c r="G660" s="160"/>
      <c r="H660" s="161"/>
      <c r="J660" s="245" t="s">
        <v>100</v>
      </c>
      <c r="K660" s="156"/>
      <c r="L660" s="156"/>
    </row>
    <row r="661" spans="1:20" hidden="1" x14ac:dyDescent="0.3">
      <c r="A661" s="178" t="s">
        <v>159</v>
      </c>
      <c r="B661" s="160" t="s">
        <v>278</v>
      </c>
      <c r="C661" s="160"/>
      <c r="D661" s="160"/>
      <c r="E661" s="160"/>
      <c r="F661" s="160"/>
      <c r="G661" s="160"/>
      <c r="H661" s="161"/>
      <c r="J661" s="245" t="s">
        <v>155</v>
      </c>
      <c r="K661" s="156"/>
      <c r="L661" s="156"/>
    </row>
    <row r="662" spans="1:20" ht="28.2" hidden="1" x14ac:dyDescent="0.3">
      <c r="A662" s="182" t="s">
        <v>160</v>
      </c>
      <c r="B662" s="160" t="str">
        <f>IF(B652=$M$4,"Yes","No")</f>
        <v>No</v>
      </c>
      <c r="C662" s="160"/>
      <c r="D662" s="160"/>
      <c r="E662" s="160"/>
      <c r="F662" s="160"/>
      <c r="G662" s="160"/>
      <c r="H662" s="181"/>
      <c r="J662" s="245" t="s">
        <v>100</v>
      </c>
      <c r="K662" s="156"/>
      <c r="L662" s="156"/>
    </row>
    <row r="663" spans="1:20" hidden="1" x14ac:dyDescent="0.3">
      <c r="A663" s="176" t="s">
        <v>145</v>
      </c>
      <c r="B663" s="325"/>
      <c r="C663" s="325"/>
      <c r="D663" s="325"/>
      <c r="E663" s="325"/>
      <c r="F663" s="325"/>
      <c r="G663" s="325"/>
      <c r="H663" s="161"/>
      <c r="J663" s="245" t="s">
        <v>100</v>
      </c>
      <c r="K663" s="156"/>
      <c r="L663" s="156"/>
    </row>
    <row r="664" spans="1:20" hidden="1" x14ac:dyDescent="0.3">
      <c r="A664" s="184"/>
      <c r="B664" s="160"/>
      <c r="C664" s="160"/>
      <c r="D664" s="160"/>
      <c r="E664" s="160"/>
      <c r="F664" s="160"/>
      <c r="G664" s="160"/>
      <c r="H664" s="161"/>
      <c r="J664" s="245" t="s">
        <v>100</v>
      </c>
      <c r="K664" s="156"/>
      <c r="L664" s="156"/>
    </row>
    <row r="665" spans="1:20" ht="15" hidden="1" thickBot="1" x14ac:dyDescent="0.35">
      <c r="A665" s="122" t="s">
        <v>18</v>
      </c>
      <c r="B665" s="122"/>
      <c r="C665" s="122"/>
      <c r="D665" s="122"/>
      <c r="E665" s="122"/>
      <c r="F665" s="122"/>
      <c r="G665" s="122"/>
      <c r="H665" s="122"/>
      <c r="J665" s="245" t="s">
        <v>155</v>
      </c>
      <c r="K665" s="156"/>
      <c r="L665" s="156"/>
    </row>
    <row r="666" spans="1:20" s="202" customFormat="1" ht="30" hidden="1" customHeight="1" x14ac:dyDescent="0.3">
      <c r="A666" s="205" t="s">
        <v>279</v>
      </c>
      <c r="B666" s="324" t="s">
        <v>280</v>
      </c>
      <c r="C666" s="324"/>
      <c r="D666" s="324"/>
      <c r="E666" s="324" t="s">
        <v>281</v>
      </c>
      <c r="F666" s="324"/>
      <c r="G666" s="324"/>
      <c r="H666" s="326"/>
      <c r="J666" s="245" t="s">
        <v>155</v>
      </c>
      <c r="K666" s="156"/>
      <c r="L666" s="253" t="s">
        <v>309</v>
      </c>
      <c r="M666" s="248"/>
      <c r="N666" s="249"/>
      <c r="O666"/>
      <c r="P666"/>
      <c r="Q666"/>
      <c r="R666"/>
      <c r="S666"/>
      <c r="T666"/>
    </row>
    <row r="667" spans="1:20" ht="56.25" hidden="1" customHeight="1" x14ac:dyDescent="0.3">
      <c r="A667" s="203">
        <f>IF('WR Self-Ed Exp - Calculated tot'!$C$23&lt;=0,('WR Self-Ed Exp - Calculated tot'!$C$24+'WR Self-Ed Exp - Calculated tot'!$C$25+'WR Self-Ed Exp - Calculated tot'!$C$26),"")</f>
        <v>0</v>
      </c>
      <c r="B667" s="318" t="str">
        <f>CONCATENATE("You have no expenses in "&amp;'Reference Module'!B674&amp;".")</f>
        <v>You have no expenses in category A.</v>
      </c>
      <c r="C667" s="318"/>
      <c r="D667" s="318"/>
      <c r="E667" s="318" t="str">
        <f>CONCATENATE("myTax works out the calculated total as "&amp;'Reference Module'!D672&amp;" which is the total of the following less any cents:
•  "&amp;'Reference Module'!F676&amp;" + "&amp;'Reference Module'!G677&amp;" + "&amp;'Reference Module'!G678&amp;".")</f>
        <v>myTax works out the calculated total as $0 which is the total of the following less any cents:
•  Category B ($0.00) + category C ($0.00) + category D ($0.00).</v>
      </c>
      <c r="F667" s="318"/>
      <c r="G667" s="318"/>
      <c r="H667" s="319"/>
      <c r="J667" s="245" t="s">
        <v>155</v>
      </c>
      <c r="L667" s="250" t="str">
        <f>IF('WR Self-Ed Exp - Calculated tot'!$C$23&lt;=0,"Condition met - Cat A &lt;= 0","Condition not met")</f>
        <v>Condition met - Cat A &lt;= 0</v>
      </c>
      <c r="M667" s="256"/>
      <c r="N667" s="257"/>
    </row>
    <row r="668" spans="1:20" ht="72" hidden="1" customHeight="1" x14ac:dyDescent="0.3">
      <c r="A668" s="203" t="str">
        <f>IF(AND('WR Self-Ed Exp - Calculated tot'!$C$23&gt;0,('WR Self-Ed Exp - Calculated tot'!$C$25+'WR Self-Ed Exp - Calculated tot'!$C$26+'WR Self-Ed Exp - Calculated tot'!$C$27)&gt;=250),('WR Self-Ed Exp - Calculated tot'!$C$23+'WR Self-Ed Exp - Calculated tot'!$C$24+'WR Self-Ed Exp - Calculated tot'!$C$25+'WR Self-Ed Exp - Calculated tot'!$C$26),"")</f>
        <v/>
      </c>
      <c r="B668" s="318" t="str">
        <f>CONCATENATE("You have:
•  "&amp;'Reference Module'!$A$674&amp;" expenses
 and
•  Combined category "&amp;RIGHT('Reference Module'!$A$677,1)&amp;", "&amp;RIGHT('Reference Module'!$A$678,1)&amp;" and "&amp;RIGHT('Reference Module'!$A$679,1)&amp;" expenses which are greater than or equal to $250.")</f>
        <v>You have:
•  Category A expenses
 and
•  Combined category C, D and E expenses which are greater than or equal to $250.</v>
      </c>
      <c r="C668" s="318"/>
      <c r="D668" s="318"/>
      <c r="E668" s="318" t="str">
        <f>CONCATENATE("myTax works out the calculated total as "&amp;'Reference Module'!D672&amp;" which is the total of the following less any cents:
•  "&amp;'Reference Module'!F674&amp;" + "&amp;'Reference Module'!G676&amp;" + "&amp;'Reference Module'!G677&amp;" + "&amp;'Reference Module'!G678&amp;".")</f>
        <v>myTax works out the calculated total as $0 which is the total of the following less any cents:
•  Category A ($0.00) + category B ($0.00) + category C ($0.00) + category D ($0.00).</v>
      </c>
      <c r="F668" s="318"/>
      <c r="G668" s="318"/>
      <c r="H668" s="319"/>
      <c r="J668" s="245" t="s">
        <v>155</v>
      </c>
      <c r="K668" s="156"/>
      <c r="L668" s="251" t="str">
        <f>IF('WR Self-Ed Exp - Calculated tot'!$C$23&gt;0,"Condition 1 met - Cat A &gt; 0","Condition 1 not met")</f>
        <v>Condition 1 not met</v>
      </c>
      <c r="M668" s="255" t="str">
        <f>IF(('WR Self-Ed Exp - Calculated tot'!$C$25+'WR Self-Ed Exp - Calculated tot'!$C$26+'WR Self-Ed Exp - Calculated tot'!$C$27)&gt;=250,"Condition 2 met - Cat C, D &amp; E &gt;= $250","Condition 2 not met")</f>
        <v>Condition 2 not met</v>
      </c>
      <c r="N668" s="254"/>
      <c r="O668" s="202"/>
      <c r="P668" s="202"/>
      <c r="Q668" s="202"/>
      <c r="R668" s="202"/>
      <c r="S668" s="202"/>
      <c r="T668" s="202"/>
    </row>
    <row r="669" spans="1:20" ht="270.75" hidden="1" customHeight="1" x14ac:dyDescent="0.3">
      <c r="A669" s="204" t="str">
        <f>IF(AND('WR Self-Ed Exp - Calculated tot'!$C$23&gt;0,('WR Self-Ed Exp - Calculated tot'!$C$25+'WR Self-Ed Exp - Calculated tot'!$C$26+'WR Self-Ed Exp - Calculated tot'!$C$27)&lt;250,('WR Self-Ed Exp - Calculated tot'!$C$23&lt;=(250-('WR Self-Ed Exp - Calculated tot'!$C$25+'WR Self-Ed Exp - Calculated tot'!$C$26+'WR Self-Ed Exp - Calculated tot'!$C$27)))),('WR Self-Ed Exp - Calculated tot'!$C$24+'WR Self-Ed Exp - Calculated tot'!$C$25+'WR Self-Ed Exp - Calculated tot'!$C$26),"")</f>
        <v/>
      </c>
      <c r="B669" s="318" t="str">
        <f>CONCATENATE("You have:
•  "&amp;'Reference Module'!$A$674&amp;" expenses
•  Combined category "&amp;RIGHT('Reference Module'!$A$677,1)&amp;", "&amp;RIGHT('Reference Module'!$A$678,1)&amp;" and "&amp;RIGHT('Reference Module'!$A$679,1)&amp;" expenses which are less than $250.
and
•  your "&amp;B674&amp;" expenses are less than or equal to the remaining reduction.")</f>
        <v>You have:
•  Category A expenses
•  Combined category C, D and E expenses which are less than $250.
and
•  your category A expenses are less than or equal to the remaining reduction.</v>
      </c>
      <c r="C669" s="318"/>
      <c r="D669" s="318"/>
      <c r="E669" s="318" t="str">
        <f>CONCATENATE("To calculate your total deduction, myTax first works out how much your "&amp;'Reference Module'!$B$674&amp;" amount must be reduced.
The maximum reduction of $250.00 is adjusted by the total of your "&amp;'Reference Module'!$B$677&amp;", D and E amounts ("&amp;'Reference Module'!$D$682&amp;"). That amount leaves a remaining reduction of "&amp;'Reference Module'!$D$683&amp;".
As the remaining reduction equals or exceeds your "&amp;B674&amp;" amount of "&amp;'Reference Module'!$D$674&amp;", no "&amp;B674&amp;" amount is included in the calculation.
myTax works out the calculated total as $"&amp;TRUNC('Reference Module'!$D$672)&amp;" which is the total of the following less any cents:
•  "&amp;'Reference Module'!$F$676&amp;" plus "&amp;'Reference Module'!$G$677&amp;" plus "&amp;'Reference Module'!$G$678&amp;".")</f>
        <v>To calculate your total deduction, myTax first works out how much your category A amount must be reduced.
The maximum reduction of $250.00 is adjusted by the total of your category C, D and E amounts ($0.00). That amount leaves a remaining reduction of $250.00.
As the remaining reduction equals or exceeds your category A amount of $0.00, no category A amount is included in the calculation.
myTax works out the calculated total as $0 which is the total of the following less any cents:
•  Category B ($0.00) plus category C ($0.00) plus category D ($0.00).</v>
      </c>
      <c r="F669" s="318"/>
      <c r="G669" s="318"/>
      <c r="H669" s="319"/>
      <c r="J669" s="245" t="s">
        <v>155</v>
      </c>
      <c r="K669" s="156"/>
      <c r="L669" s="251" t="str">
        <f>IF('WR Self-Ed Exp - Calculated tot'!$C$23&gt;0,"Condition 1 met - Cat A &gt; 0","Condition 1 not met")</f>
        <v>Condition 1 not met</v>
      </c>
      <c r="M669" s="247" t="str">
        <f>IF(('WR Self-Ed Exp - Calculated tot'!$C$25+'WR Self-Ed Exp - Calculated tot'!$C$26+'WR Self-Ed Exp - Calculated tot'!$C$27)&lt;250,"Condition 2 met - Cat C, D &amp; E &lt; $250","Condition 2 not met")</f>
        <v>Condition 2 met - Cat C, D &amp; E &lt; $250</v>
      </c>
      <c r="N669" s="252" t="str">
        <f>IF(('WR Self-Ed Exp - Calculated tot'!$C$23&lt;=(250-('WR Self-Ed Exp - Calculated tot'!$C$25+'WR Self-Ed Exp - Calculated tot'!$C$26+'WR Self-Ed Exp - Calculated tot'!$C$27))),"Condition 3 met - Cat A&lt;= $250 - (Cat C,D &amp; E)","Condition 3 not met")</f>
        <v>Condition 3 met - Cat A&lt;= $250 - (Cat C,D &amp; E)</v>
      </c>
    </row>
    <row r="670" spans="1:20" ht="270.75" hidden="1" customHeight="1" thickBot="1" x14ac:dyDescent="0.35">
      <c r="A670" s="204" t="str">
        <f>IF(AND('WR Self-Ed Exp - Calculated tot'!$C$23&gt;0,('WR Self-Ed Exp - Calculated tot'!$C$25+'WR Self-Ed Exp - Calculated tot'!$C$26+'WR Self-Ed Exp - Calculated tot'!$C$27)&lt;250,('WR Self-Ed Exp - Calculated tot'!$C$23&gt;(250-('WR Self-Ed Exp - Calculated tot'!$C$25+'WR Self-Ed Exp - Calculated tot'!$C$26+'WR Self-Ed Exp - Calculated tot'!$C$27)))),('WR Self-Ed Exp - Calculated tot'!$C$23-(250-('WR Self-Ed Exp - Calculated tot'!$C$25+'WR Self-Ed Exp - Calculated tot'!$C$26+'WR Self-Ed Exp - Calculated tot'!$C$27)))+('WR Self-Ed Exp - Calculated tot'!$C$24+'WR Self-Ed Exp - Calculated tot'!$C$25+'WR Self-Ed Exp - Calculated tot'!$C$26),"")</f>
        <v/>
      </c>
      <c r="B670" s="318" t="str">
        <f>CONCATENATE("You have:
•  "&amp;'Reference Module'!$A$674&amp;" expenses
•  Combined category "&amp;RIGHT('Reference Module'!$A$677,1)&amp;", "&amp;RIGHT('Reference Module'!$A$678,1)&amp;" and "&amp;RIGHT('Reference Module'!$A$679,1)&amp;" expenses which are less than $250.
and
•  your "&amp;B674&amp;" expenses are greater than the remaining reduction.")</f>
        <v>You have:
•  Category A expenses
•  Combined category C, D and E expenses which are less than $250.
and
•  your category A expenses are greater than the remaining reduction.</v>
      </c>
      <c r="C670" s="318"/>
      <c r="D670" s="318"/>
      <c r="E670" s="318" t="str">
        <f>CONCATENATE("To calculate your total deduction, myTax first works out how much your "&amp;'Reference Module'!$B$674&amp;" amount must be reduced.
The maximum reduction of $250.00 is adjusted by the total of your "&amp;'Reference Module'!$B$677&amp;", D and E amounts ("&amp;'Reference Module'!$D$682&amp;"). That amount leaves a remaining reduction of "&amp;'Reference Module'!$D$683&amp;".
Your "&amp;B674&amp;" amount of "&amp;'Reference Module'!$D$674&amp;" is reduced by the remaining reduction to "&amp;D675&amp;".
myTax works out the calculated total as $"&amp;TRUNC('Reference Module'!$D$672)&amp;" which is the total of the following less any cents:
•  "&amp;'Reference Module'!$G$675&amp;" plus "&amp;'Reference Module'!$G$676&amp;" plus "&amp;'Reference Module'!$G$677&amp;" plus "&amp;'Reference Module'!$G$678&amp;".")</f>
        <v>To calculate your total deduction, myTax first works out how much your category A amount must be reduced.
The maximum reduction of $250.00 is adjusted by the total of your category C, D and E amounts ($0.00). That amount leaves a remaining reduction of $250.00.
Your category A amount of $0.00 is reduced by the remaining reduction to $0.00.
myTax works out the calculated total as $0 which is the total of the following less any cents:
•  Reduced category A ($0.00) plus category B ($0.00) plus category C ($0.00) plus category D ($0.00).</v>
      </c>
      <c r="F670" s="318"/>
      <c r="G670" s="318"/>
      <c r="H670" s="319"/>
      <c r="J670" s="245" t="s">
        <v>155</v>
      </c>
      <c r="L670" s="251" t="str">
        <f>IF('WR Self-Ed Exp - Calculated tot'!$C$23&gt;0,"Condition 1 met - Cat A &gt; 0","Condition 1 not met")</f>
        <v>Condition 1 not met</v>
      </c>
      <c r="M670" s="247" t="str">
        <f>IF(('WR Self-Ed Exp - Calculated tot'!$C$25+'WR Self-Ed Exp - Calculated tot'!$C$26+'WR Self-Ed Exp - Calculated tot'!$C$27)&lt;250,"Condition 2 met - Cat C, D &amp; E &lt; $250","Condition 2 not met")</f>
        <v>Condition 2 met - Cat C, D &amp; E &lt; $250</v>
      </c>
      <c r="N670" s="252" t="str">
        <f>IF(('WR Self-Ed Exp - Calculated tot'!$C$23&gt;(250-('WR Self-Ed Exp - Calculated tot'!$C$25+'WR Self-Ed Exp - Calculated tot'!$C$26+'WR Self-Ed Exp - Calculated tot'!$C$27))),"Condition 3 met - Cat A &gt; $250 - (Cat C,D &amp; E)","Condition 3 not met")</f>
        <v>Condition 3 not met</v>
      </c>
    </row>
    <row r="671" spans="1:20" ht="15" hidden="1" thickBot="1" x14ac:dyDescent="0.35">
      <c r="A671" s="123" t="s">
        <v>68</v>
      </c>
      <c r="B671" s="124"/>
      <c r="C671" s="125"/>
      <c r="D671" s="124"/>
      <c r="E671" s="126"/>
      <c r="F671" s="127"/>
      <c r="G671" s="123"/>
      <c r="H671" s="123"/>
      <c r="J671" s="245" t="s">
        <v>155</v>
      </c>
      <c r="K671" s="156"/>
      <c r="L671" s="156"/>
    </row>
    <row r="672" spans="1:20" hidden="1" x14ac:dyDescent="0.3">
      <c r="A672" s="327" t="s">
        <v>19</v>
      </c>
      <c r="B672" s="328"/>
      <c r="C672" s="237">
        <f>(MAX('Reference Module'!$A$667:$A$670))</f>
        <v>0</v>
      </c>
      <c r="D672" s="86" t="str">
        <f>(CONCATENATE("$"&amp;TRUNC(C672)&amp;""))</f>
        <v>$0</v>
      </c>
      <c r="E672" s="84"/>
      <c r="F672" s="84"/>
      <c r="G672" s="207"/>
      <c r="H672" s="208"/>
      <c r="J672" s="245" t="s">
        <v>155</v>
      </c>
      <c r="K672" s="156"/>
      <c r="L672" s="156"/>
      <c r="M672" s="238"/>
    </row>
    <row r="673" spans="1:12" hidden="1" x14ac:dyDescent="0.3">
      <c r="A673" s="131"/>
      <c r="B673" s="85"/>
      <c r="C673" s="87" t="s">
        <v>75</v>
      </c>
      <c r="D673" s="87" t="s">
        <v>76</v>
      </c>
      <c r="E673" s="87" t="s">
        <v>77</v>
      </c>
      <c r="F673" s="87" t="s">
        <v>78</v>
      </c>
      <c r="G673" s="87" t="s">
        <v>98</v>
      </c>
      <c r="H673" s="181"/>
      <c r="J673" s="245" t="s">
        <v>155</v>
      </c>
      <c r="K673" s="156"/>
      <c r="L673" s="156"/>
    </row>
    <row r="674" spans="1:12" ht="27.6" hidden="1" x14ac:dyDescent="0.3">
      <c r="A674" s="210" t="str">
        <f>CONCATENATE(LEFT('WR Self-Ed Exp - Calculated tot'!$A$22,8)," ",'WR Self-Ed Exp - Calculated tot'!$A23)</f>
        <v>Category A</v>
      </c>
      <c r="B674" s="211" t="str">
        <f>CONCATENATE(LOWER(LEFT(A674,8)),RIGHT(A674,2))</f>
        <v>category A</v>
      </c>
      <c r="C674" s="212">
        <f>'WR Self-Ed Exp - Calculated tot'!C23</f>
        <v>0</v>
      </c>
      <c r="D674" s="211" t="str">
        <f>TEXT(C674,"$#,##0.00")</f>
        <v>$0.00</v>
      </c>
      <c r="E674" s="211" t="str">
        <f t="shared" ref="E674:E679" si="0">CONCATENATE("($"&amp;TEXT(C674,"#,##0.00)"))</f>
        <v>($0.00)</v>
      </c>
      <c r="F674" s="211" t="str">
        <f t="shared" ref="F674:F679" si="1">CONCATENATE(A674," ($"&amp;TEXT(C674,"#,##0.00)"))</f>
        <v>Category A ($0.00)</v>
      </c>
      <c r="G674" s="211" t="str">
        <f>CONCATENATE(B674," ($"&amp;TEXT(D674,"#,##0.00)"))</f>
        <v>category A ($0.00)</v>
      </c>
      <c r="H674" s="213"/>
      <c r="J674" s="245" t="s">
        <v>155</v>
      </c>
      <c r="K674" s="156"/>
      <c r="L674" s="156"/>
    </row>
    <row r="675" spans="1:12" ht="41.4" hidden="1" x14ac:dyDescent="0.3">
      <c r="A675" s="214" t="s">
        <v>298</v>
      </c>
      <c r="B675" s="211" t="str">
        <f>CONCATENATE(LEFT(A675,8),LOWER(MID(A675,9,8)),RIGHT(A675,2))</f>
        <v>Reduced category A</v>
      </c>
      <c r="C675" s="212">
        <f>C684</f>
        <v>0</v>
      </c>
      <c r="D675" s="211" t="str">
        <f t="shared" ref="D675:D679" si="2">TEXT(C675,"$#,##0.00")</f>
        <v>$0.00</v>
      </c>
      <c r="E675" s="211" t="str">
        <f t="shared" si="0"/>
        <v>($0.00)</v>
      </c>
      <c r="F675" s="211" t="str">
        <f t="shared" si="1"/>
        <v>Reduced Category A ($0.00)</v>
      </c>
      <c r="G675" s="211" t="str">
        <f t="shared" ref="G675:G679" si="3">CONCATENATE(B675," ($"&amp;TEXT(D675,"#,##0.00)"))</f>
        <v>Reduced category A ($0.00)</v>
      </c>
      <c r="H675" s="213"/>
      <c r="J675" s="245" t="s">
        <v>155</v>
      </c>
      <c r="K675" s="156"/>
      <c r="L675" s="156"/>
    </row>
    <row r="676" spans="1:12" ht="27.6" hidden="1" x14ac:dyDescent="0.3">
      <c r="A676" s="210" t="str">
        <f>CONCATENATE(LEFT('WR Self-Ed Exp - Calculated tot'!$A$22,8)," ",'WR Self-Ed Exp - Calculated tot'!$A24)</f>
        <v>Category B</v>
      </c>
      <c r="B676" s="211" t="str">
        <f t="shared" ref="B676:B679" si="4">CONCATENATE(LOWER(LEFT(A676,8)),RIGHT(A676,2))</f>
        <v>category B</v>
      </c>
      <c r="C676" s="212">
        <f>'WR Self-Ed Exp - Calculated tot'!C24</f>
        <v>0</v>
      </c>
      <c r="D676" s="211" t="str">
        <f t="shared" si="2"/>
        <v>$0.00</v>
      </c>
      <c r="E676" s="211" t="str">
        <f t="shared" si="0"/>
        <v>($0.00)</v>
      </c>
      <c r="F676" s="211" t="str">
        <f t="shared" si="1"/>
        <v>Category B ($0.00)</v>
      </c>
      <c r="G676" s="211" t="str">
        <f t="shared" si="3"/>
        <v>category B ($0.00)</v>
      </c>
      <c r="H676" s="213"/>
      <c r="J676" s="245" t="s">
        <v>155</v>
      </c>
      <c r="K676" s="156"/>
      <c r="L676" s="156"/>
    </row>
    <row r="677" spans="1:12" ht="27.6" hidden="1" x14ac:dyDescent="0.3">
      <c r="A677" s="210" t="str">
        <f>CONCATENATE(LEFT('WR Self-Ed Exp - Calculated tot'!$A$22,8)," ",'WR Self-Ed Exp - Calculated tot'!$A25)</f>
        <v>Category C</v>
      </c>
      <c r="B677" s="211" t="str">
        <f t="shared" si="4"/>
        <v>category C</v>
      </c>
      <c r="C677" s="212">
        <f>'WR Self-Ed Exp - Calculated tot'!C25</f>
        <v>0</v>
      </c>
      <c r="D677" s="211" t="str">
        <f t="shared" si="2"/>
        <v>$0.00</v>
      </c>
      <c r="E677" s="211" t="str">
        <f t="shared" si="0"/>
        <v>($0.00)</v>
      </c>
      <c r="F677" s="211" t="str">
        <f t="shared" si="1"/>
        <v>Category C ($0.00)</v>
      </c>
      <c r="G677" s="211" t="str">
        <f t="shared" si="3"/>
        <v>category C ($0.00)</v>
      </c>
      <c r="H677" s="213"/>
      <c r="J677" s="245" t="s">
        <v>155</v>
      </c>
      <c r="K677" s="156"/>
      <c r="L677" s="156"/>
    </row>
    <row r="678" spans="1:12" ht="27.6" hidden="1" x14ac:dyDescent="0.3">
      <c r="A678" s="210" t="str">
        <f>CONCATENATE(LEFT('WR Self-Ed Exp - Calculated tot'!$A$22,8)," ",'WR Self-Ed Exp - Calculated tot'!$A26)</f>
        <v>Category D</v>
      </c>
      <c r="B678" s="211" t="str">
        <f t="shared" si="4"/>
        <v>category D</v>
      </c>
      <c r="C678" s="212">
        <f>'WR Self-Ed Exp - Calculated tot'!C26</f>
        <v>0</v>
      </c>
      <c r="D678" s="211" t="str">
        <f t="shared" si="2"/>
        <v>$0.00</v>
      </c>
      <c r="E678" s="211" t="str">
        <f t="shared" si="0"/>
        <v>($0.00)</v>
      </c>
      <c r="F678" s="211" t="str">
        <f t="shared" si="1"/>
        <v>Category D ($0.00)</v>
      </c>
      <c r="G678" s="211" t="str">
        <f t="shared" si="3"/>
        <v>category D ($0.00)</v>
      </c>
      <c r="H678" s="213"/>
      <c r="J678" s="245" t="s">
        <v>155</v>
      </c>
      <c r="K678" s="156"/>
      <c r="L678" s="156"/>
    </row>
    <row r="679" spans="1:12" ht="27.6" hidden="1" x14ac:dyDescent="0.3">
      <c r="A679" s="210" t="str">
        <f>CONCATENATE(LEFT('WR Self-Ed Exp - Calculated tot'!$A$22,8)," ",'WR Self-Ed Exp - Calculated tot'!$A27)</f>
        <v>Category E</v>
      </c>
      <c r="B679" s="211" t="str">
        <f t="shared" si="4"/>
        <v>category E</v>
      </c>
      <c r="C679" s="212">
        <f>'WR Self-Ed Exp - Calculated tot'!C27</f>
        <v>0</v>
      </c>
      <c r="D679" s="211" t="str">
        <f t="shared" si="2"/>
        <v>$0.00</v>
      </c>
      <c r="E679" s="211" t="str">
        <f t="shared" si="0"/>
        <v>($0.00)</v>
      </c>
      <c r="F679" s="211" t="str">
        <f t="shared" si="1"/>
        <v>Category E ($0.00)</v>
      </c>
      <c r="G679" s="211" t="str">
        <f t="shared" si="3"/>
        <v>category E ($0.00)</v>
      </c>
      <c r="H679" s="213"/>
      <c r="J679" s="245" t="s">
        <v>155</v>
      </c>
      <c r="K679" s="156"/>
      <c r="L679" s="156"/>
    </row>
    <row r="680" spans="1:12" hidden="1" x14ac:dyDescent="0.3">
      <c r="A680" s="131"/>
      <c r="B680" s="85"/>
      <c r="C680" s="85"/>
      <c r="D680" s="85"/>
      <c r="E680" s="84"/>
      <c r="F680" s="84"/>
      <c r="G680" s="209"/>
      <c r="H680" s="181"/>
      <c r="J680" s="245" t="s">
        <v>155</v>
      </c>
      <c r="K680" s="156"/>
      <c r="L680" s="156"/>
    </row>
    <row r="681" spans="1:12" hidden="1" x14ac:dyDescent="0.3">
      <c r="A681" s="322" t="s">
        <v>69</v>
      </c>
      <c r="B681" s="323"/>
      <c r="C681" s="323"/>
      <c r="D681" s="323"/>
      <c r="E681" s="323"/>
      <c r="F681" s="323"/>
      <c r="G681" s="323"/>
      <c r="H681" s="181"/>
      <c r="J681" s="245" t="s">
        <v>155</v>
      </c>
      <c r="K681" s="156"/>
      <c r="L681" s="156"/>
    </row>
    <row r="682" spans="1:12" ht="27.6" hidden="1" x14ac:dyDescent="0.3">
      <c r="A682" s="215" t="s">
        <v>5</v>
      </c>
      <c r="B682" s="211" t="s">
        <v>74</v>
      </c>
      <c r="C682" s="216">
        <f>'WR Self-Ed Exp - Calculated tot'!C25+'WR Self-Ed Exp - Calculated tot'!C26+'WR Self-Ed Exp - Calculated tot'!C27</f>
        <v>0</v>
      </c>
      <c r="D682" s="211" t="str">
        <f>TEXT(C682,"$#,##0.00")</f>
        <v>$0.00</v>
      </c>
      <c r="E682" s="211" t="str">
        <f>CONCATENATE("($"&amp;TEXT(C682,"#,##0.00)"))</f>
        <v>($0.00)</v>
      </c>
      <c r="F682" s="217"/>
      <c r="G682" s="218"/>
      <c r="H682" s="213"/>
      <c r="J682" s="245" t="s">
        <v>155</v>
      </c>
      <c r="K682" s="156"/>
      <c r="L682" s="156"/>
    </row>
    <row r="683" spans="1:12" ht="27.6" hidden="1" x14ac:dyDescent="0.3">
      <c r="A683" s="215" t="s">
        <v>7</v>
      </c>
      <c r="B683" s="211" t="s">
        <v>70</v>
      </c>
      <c r="C683" s="216">
        <f>250-'WR Self-Ed Exp - Calculated tot'!C25-'WR Self-Ed Exp - Calculated tot'!C26-'WR Self-Ed Exp - Calculated tot'!C27</f>
        <v>250</v>
      </c>
      <c r="D683" s="211" t="str">
        <f t="shared" ref="D683:D686" si="5">TEXT(C683,"$#,##0.00")</f>
        <v>$250.00</v>
      </c>
      <c r="E683" s="211" t="str">
        <f>CONCATENATE("($"&amp;TEXT(C683,"#,##0.00)"))</f>
        <v>($250.00)</v>
      </c>
      <c r="F683" s="217"/>
      <c r="G683" s="218"/>
      <c r="H683" s="213"/>
      <c r="J683" s="245" t="s">
        <v>155</v>
      </c>
      <c r="K683" s="156"/>
      <c r="L683" s="156"/>
    </row>
    <row r="684" spans="1:12" ht="27.6" hidden="1" x14ac:dyDescent="0.3">
      <c r="A684" s="215" t="s">
        <v>8</v>
      </c>
      <c r="B684" s="211" t="s">
        <v>71</v>
      </c>
      <c r="C684" s="219">
        <f>IF('WR Self-Ed Exp - Calculated tot'!C23-C683&gt;=0,'WR Self-Ed Exp - Calculated tot'!C23-C683,0)</f>
        <v>0</v>
      </c>
      <c r="D684" s="211" t="str">
        <f t="shared" si="5"/>
        <v>$0.00</v>
      </c>
      <c r="E684" s="211" t="str">
        <f>CONCATENATE("($"&amp;TEXT(C684,"#,##0.00)"))</f>
        <v>($0.00)</v>
      </c>
      <c r="F684" s="217"/>
      <c r="G684" s="218"/>
      <c r="H684" s="213"/>
      <c r="J684" s="245" t="s">
        <v>155</v>
      </c>
      <c r="K684" s="156"/>
      <c r="L684" s="156"/>
    </row>
    <row r="685" spans="1:12" ht="37.799999999999997" hidden="1" x14ac:dyDescent="0.3">
      <c r="A685" s="215" t="s">
        <v>9</v>
      </c>
      <c r="B685" s="211" t="s">
        <v>72</v>
      </c>
      <c r="C685" s="219">
        <f>'WR Self-Ed Exp - Calculated tot'!C24+'WR Self-Ed Exp - Calculated tot'!C25+'WR Self-Ed Exp - Calculated tot'!C26</f>
        <v>0</v>
      </c>
      <c r="D685" s="211" t="str">
        <f t="shared" si="5"/>
        <v>$0.00</v>
      </c>
      <c r="E685" s="211" t="str">
        <f>CONCATENATE("($"&amp;TEXT(C685,"#,##0.00)"))</f>
        <v>($0.00)</v>
      </c>
      <c r="F685" s="217"/>
      <c r="G685" s="218"/>
      <c r="H685" s="213"/>
      <c r="J685" s="245" t="s">
        <v>155</v>
      </c>
      <c r="K685" s="156"/>
      <c r="L685" s="156"/>
    </row>
    <row r="686" spans="1:12" ht="28.2" hidden="1" thickBot="1" x14ac:dyDescent="0.35">
      <c r="A686" s="220" t="s">
        <v>10</v>
      </c>
      <c r="B686" s="221" t="s">
        <v>73</v>
      </c>
      <c r="C686" s="222">
        <f>SUM(C684:C685)</f>
        <v>0</v>
      </c>
      <c r="D686" s="221" t="str">
        <f t="shared" si="5"/>
        <v>$0.00</v>
      </c>
      <c r="E686" s="221" t="str">
        <f>CONCATENATE("($"&amp;TEXT(C686,"#,##0.00)"))</f>
        <v>($0.00)</v>
      </c>
      <c r="F686" s="223"/>
      <c r="G686" s="224"/>
      <c r="H686" s="225"/>
      <c r="J686" s="245" t="s">
        <v>155</v>
      </c>
      <c r="K686" s="156"/>
      <c r="L686" s="156"/>
    </row>
    <row r="687" spans="1:12" ht="15" hidden="1" thickBot="1" x14ac:dyDescent="0.35">
      <c r="A687" s="123" t="s">
        <v>83</v>
      </c>
      <c r="B687" s="124"/>
      <c r="C687" s="125"/>
      <c r="D687" s="124"/>
      <c r="E687" s="126"/>
      <c r="F687" s="127"/>
      <c r="G687" s="230"/>
      <c r="H687" s="231"/>
      <c r="J687" s="245" t="s">
        <v>155</v>
      </c>
      <c r="K687" s="156"/>
      <c r="L687" s="156"/>
    </row>
    <row r="688" spans="1:12" hidden="1" x14ac:dyDescent="0.3">
      <c r="A688" s="226" t="s">
        <v>81</v>
      </c>
      <c r="B688" s="228">
        <v>0</v>
      </c>
      <c r="C688" s="320" t="s">
        <v>84</v>
      </c>
      <c r="D688" s="320"/>
      <c r="E688" s="320"/>
      <c r="F688" s="320"/>
      <c r="G688" s="320"/>
      <c r="H688" s="199"/>
      <c r="J688" s="245" t="s">
        <v>155</v>
      </c>
      <c r="K688" s="156"/>
      <c r="L688" s="156"/>
    </row>
    <row r="689" spans="1:12" ht="15" hidden="1" thickBot="1" x14ac:dyDescent="0.35">
      <c r="A689" s="227" t="s">
        <v>82</v>
      </c>
      <c r="B689" s="229">
        <v>50000</v>
      </c>
      <c r="C689" s="321"/>
      <c r="D689" s="321"/>
      <c r="E689" s="321"/>
      <c r="F689" s="321"/>
      <c r="G689" s="321"/>
      <c r="H689" s="206"/>
      <c r="J689" s="245" t="s">
        <v>155</v>
      </c>
      <c r="K689" s="156"/>
      <c r="L689" s="156"/>
    </row>
    <row r="691" spans="1:12" x14ac:dyDescent="0.3">
      <c r="G691" s="3"/>
      <c r="H691" s="3"/>
      <c r="I691" s="232" t="s">
        <v>284</v>
      </c>
      <c r="J691" s="156">
        <f>COUNTA(J1:J689)</f>
        <v>688</v>
      </c>
      <c r="K691" s="156"/>
      <c r="L691" s="156"/>
    </row>
    <row r="692" spans="1:12" x14ac:dyDescent="0.3">
      <c r="G692" s="3"/>
      <c r="H692" s="3"/>
      <c r="I692" s="232" t="s">
        <v>285</v>
      </c>
      <c r="J692" s="156">
        <f>COUNTIF(J2:J689,M30)</f>
        <v>111</v>
      </c>
      <c r="K692" s="156"/>
      <c r="L692" s="156"/>
    </row>
    <row r="693" spans="1:12" x14ac:dyDescent="0.3">
      <c r="G693" s="3"/>
      <c r="H693" s="3"/>
      <c r="I693" s="232" t="s">
        <v>286</v>
      </c>
      <c r="J693" s="233">
        <f>J692/J691</f>
        <v>0.16133720930232559</v>
      </c>
      <c r="K693" s="233"/>
      <c r="L693" s="233"/>
    </row>
  </sheetData>
  <sheetProtection algorithmName="SHA-256" hashValue="kL79ZpYcfOFyLIZv54X206ZaxN3AiY6k55TWdg2eckA=" saltValue="Y0VFbxxi4GKVaIeTxqPglg==" spinCount="100000" sheet="1" objects="1" scenarios="1"/>
  <autoFilter ref="A1:T689" xr:uid="{825BACFC-F7F8-43D4-8BC8-54589D083ACF}">
    <filterColumn colId="9">
      <filters>
        <filter val="Tech Clearance - Content change"/>
      </filters>
    </filterColumn>
  </autoFilter>
  <mergeCells count="129">
    <mergeCell ref="B527:G527"/>
    <mergeCell ref="B558:G558"/>
    <mergeCell ref="B530:G530"/>
    <mergeCell ref="B536:G536"/>
    <mergeCell ref="B544:G544"/>
    <mergeCell ref="B547:G547"/>
    <mergeCell ref="B550:G550"/>
    <mergeCell ref="B424:G424"/>
    <mergeCell ref="B432:G432"/>
    <mergeCell ref="B435:G435"/>
    <mergeCell ref="B438:G438"/>
    <mergeCell ref="B443:G443"/>
    <mergeCell ref="B446:G446"/>
    <mergeCell ref="B452:G452"/>
    <mergeCell ref="B522:G522"/>
    <mergeCell ref="B488:G488"/>
    <mergeCell ref="B494:G494"/>
    <mergeCell ref="B502:G502"/>
    <mergeCell ref="B505:G505"/>
    <mergeCell ref="B466:G466"/>
    <mergeCell ref="B460:G460"/>
    <mergeCell ref="B463:G463"/>
    <mergeCell ref="B474:G474"/>
    <mergeCell ref="B477:G477"/>
    <mergeCell ref="B480:G480"/>
    <mergeCell ref="B485:G485"/>
    <mergeCell ref="B516:G516"/>
    <mergeCell ref="B519:G519"/>
    <mergeCell ref="B508:G508"/>
    <mergeCell ref="B197:G197"/>
    <mergeCell ref="B205:G205"/>
    <mergeCell ref="B211:G211"/>
    <mergeCell ref="B219:G219"/>
    <mergeCell ref="B362:G362"/>
    <mergeCell ref="B368:G368"/>
    <mergeCell ref="B376:G376"/>
    <mergeCell ref="B382:G382"/>
    <mergeCell ref="B390:G390"/>
    <mergeCell ref="B303:G303"/>
    <mergeCell ref="B309:G309"/>
    <mergeCell ref="B334:G334"/>
    <mergeCell ref="B340:G340"/>
    <mergeCell ref="B317:G317"/>
    <mergeCell ref="B326:G326"/>
    <mergeCell ref="D318:G318"/>
    <mergeCell ref="D320:G320"/>
    <mergeCell ref="D319:G319"/>
    <mergeCell ref="B85:G85"/>
    <mergeCell ref="B93:G93"/>
    <mergeCell ref="B99:G99"/>
    <mergeCell ref="B107:G107"/>
    <mergeCell ref="B113:G113"/>
    <mergeCell ref="B121:G121"/>
    <mergeCell ref="B177:G177"/>
    <mergeCell ref="B183:G183"/>
    <mergeCell ref="B191:G191"/>
    <mergeCell ref="B127:G127"/>
    <mergeCell ref="B163:G163"/>
    <mergeCell ref="B169:G169"/>
    <mergeCell ref="B155:G155"/>
    <mergeCell ref="B149:G149"/>
    <mergeCell ref="B135:G135"/>
    <mergeCell ref="B141:G141"/>
    <mergeCell ref="B9:G9"/>
    <mergeCell ref="B15:G15"/>
    <mergeCell ref="B37:G37"/>
    <mergeCell ref="B43:G43"/>
    <mergeCell ref="B51:G51"/>
    <mergeCell ref="B57:G57"/>
    <mergeCell ref="B65:G65"/>
    <mergeCell ref="B71:G71"/>
    <mergeCell ref="B79:G79"/>
    <mergeCell ref="B22:G22"/>
    <mergeCell ref="B28:G28"/>
    <mergeCell ref="B562:G562"/>
    <mergeCell ref="B225:G225"/>
    <mergeCell ref="B348:G348"/>
    <mergeCell ref="B354:G354"/>
    <mergeCell ref="B247:G247"/>
    <mergeCell ref="B253:G253"/>
    <mergeCell ref="B275:G275"/>
    <mergeCell ref="B281:G281"/>
    <mergeCell ref="B261:G261"/>
    <mergeCell ref="B267:G267"/>
    <mergeCell ref="B233:G233"/>
    <mergeCell ref="B239:G239"/>
    <mergeCell ref="B286:G286"/>
    <mergeCell ref="B289:G289"/>
    <mergeCell ref="B295:G295"/>
    <mergeCell ref="B396:G396"/>
    <mergeCell ref="B401:G401"/>
    <mergeCell ref="B300:G300"/>
    <mergeCell ref="C561:G561"/>
    <mergeCell ref="B404:G404"/>
    <mergeCell ref="B410:G410"/>
    <mergeCell ref="B418:G418"/>
    <mergeCell ref="B421:G421"/>
    <mergeCell ref="C559:G559"/>
    <mergeCell ref="B565:G565"/>
    <mergeCell ref="B615:G615"/>
    <mergeCell ref="B621:G621"/>
    <mergeCell ref="B629:G629"/>
    <mergeCell ref="B635:G635"/>
    <mergeCell ref="B643:G643"/>
    <mergeCell ref="B590:G590"/>
    <mergeCell ref="B593:G593"/>
    <mergeCell ref="B601:G601"/>
    <mergeCell ref="B604:G604"/>
    <mergeCell ref="B607:G607"/>
    <mergeCell ref="B570:G570"/>
    <mergeCell ref="B573:G573"/>
    <mergeCell ref="B579:G579"/>
    <mergeCell ref="B587:G587"/>
    <mergeCell ref="E668:H668"/>
    <mergeCell ref="E669:H669"/>
    <mergeCell ref="C688:G689"/>
    <mergeCell ref="A681:G681"/>
    <mergeCell ref="B666:D666"/>
    <mergeCell ref="B667:D667"/>
    <mergeCell ref="B668:D668"/>
    <mergeCell ref="B669:D669"/>
    <mergeCell ref="B649:G649"/>
    <mergeCell ref="B657:G657"/>
    <mergeCell ref="B663:G663"/>
    <mergeCell ref="E666:H666"/>
    <mergeCell ref="E667:H667"/>
    <mergeCell ref="A672:B672"/>
    <mergeCell ref="B670:D670"/>
    <mergeCell ref="E670:H670"/>
  </mergeCells>
  <conditionalFormatting sqref="K283:L341">
    <cfRule type="expression" dxfId="41" priority="45">
      <formula>IF(K283="Tech Clearance",TRUE,FALSE)</formula>
    </cfRule>
  </conditionalFormatting>
  <conditionalFormatting sqref="K16:L29">
    <cfRule type="expression" dxfId="40" priority="44">
      <formula>IF(K16="Tech Clearance",TRUE,FALSE)</formula>
    </cfRule>
  </conditionalFormatting>
  <conditionalFormatting sqref="K157:L170">
    <cfRule type="expression" dxfId="39" priority="43">
      <formula>IF(K157="Tech Clearance",TRUE,FALSE)</formula>
    </cfRule>
  </conditionalFormatting>
  <conditionalFormatting sqref="K241:L254">
    <cfRule type="expression" dxfId="38" priority="42">
      <formula>IF(K241="Tech Clearance",TRUE,FALSE)</formula>
    </cfRule>
  </conditionalFormatting>
  <conditionalFormatting sqref="K269:L282">
    <cfRule type="expression" dxfId="37" priority="40">
      <formula>IF(K269="Tech Clearance",TRUE,FALSE)</formula>
    </cfRule>
  </conditionalFormatting>
  <conditionalFormatting sqref="K255:L268">
    <cfRule type="expression" dxfId="36" priority="39">
      <formula>IF(K255="Tech Clearance",TRUE,FALSE)</formula>
    </cfRule>
  </conditionalFormatting>
  <conditionalFormatting sqref="K356:L383">
    <cfRule type="expression" dxfId="35" priority="38">
      <formula>IF(K356="Tech Clearance",TRUE,FALSE)</formula>
    </cfRule>
  </conditionalFormatting>
  <conditionalFormatting sqref="K384:L397">
    <cfRule type="expression" dxfId="34" priority="37">
      <formula>IF(K384="Tech Clearance",TRUE,FALSE)</formula>
    </cfRule>
  </conditionalFormatting>
  <conditionalFormatting sqref="K426:L439">
    <cfRule type="expression" dxfId="33" priority="35">
      <formula>IF(K426="Tech Clearance",TRUE,FALSE)</formula>
    </cfRule>
  </conditionalFormatting>
  <conditionalFormatting sqref="K468:L481">
    <cfRule type="expression" dxfId="32" priority="33">
      <formula>IF(K468="Tech Clearance",TRUE,FALSE)</formula>
    </cfRule>
  </conditionalFormatting>
  <conditionalFormatting sqref="K482:L509">
    <cfRule type="expression" dxfId="31" priority="32">
      <formula>IF(K482="Tech Clearance",TRUE,FALSE)</formula>
    </cfRule>
  </conditionalFormatting>
  <conditionalFormatting sqref="K510:L523">
    <cfRule type="expression" dxfId="30" priority="31">
      <formula>IF(K510="Tech Clearance",TRUE,FALSE)</formula>
    </cfRule>
  </conditionalFormatting>
  <conditionalFormatting sqref="K524:L551">
    <cfRule type="expression" dxfId="29" priority="30">
      <formula>IF(K524="Tech Clearance",TRUE,FALSE)</formula>
    </cfRule>
  </conditionalFormatting>
  <conditionalFormatting sqref="K552:L566">
    <cfRule type="expression" dxfId="28" priority="29">
      <formula>IF(K552="Tech Clearance",TRUE,FALSE)</formula>
    </cfRule>
  </conditionalFormatting>
  <conditionalFormatting sqref="K567:L594">
    <cfRule type="expression" dxfId="27" priority="28">
      <formula>IF(K567="Tech Clearance",TRUE,FALSE)</formula>
    </cfRule>
  </conditionalFormatting>
  <conditionalFormatting sqref="K595:L608">
    <cfRule type="expression" dxfId="26" priority="27">
      <formula>IF(K595="Tech Clearance",TRUE,FALSE)</formula>
    </cfRule>
  </conditionalFormatting>
  <conditionalFormatting sqref="K609:L622">
    <cfRule type="expression" dxfId="25" priority="26">
      <formula>IF(K609="Tech Clearance",TRUE,FALSE)</formula>
    </cfRule>
  </conditionalFormatting>
  <conditionalFormatting sqref="J2:J128 J143:J689">
    <cfRule type="expression" dxfId="24" priority="21">
      <formula>IF(J2="Tech Clearance - Content change",TRUE,FALSE)</formula>
    </cfRule>
    <cfRule type="expression" dxfId="23" priority="22">
      <formula>IF(J2="Addition",TRUE,FALSE)</formula>
    </cfRule>
    <cfRule type="expression" dxfId="22" priority="23">
      <formula>IF(J2="Format change",TRUE,FALSE)</formula>
    </cfRule>
    <cfRule type="expression" dxfId="21" priority="24">
      <formula>IF(J2="Tech Clearance",TRUE,FALSE)</formula>
    </cfRule>
  </conditionalFormatting>
  <conditionalFormatting sqref="K669">
    <cfRule type="expression" dxfId="20" priority="16">
      <formula>IF(K669="Tech Clearance",TRUE,FALSE)</formula>
    </cfRule>
  </conditionalFormatting>
  <conditionalFormatting sqref="L667">
    <cfRule type="expression" dxfId="19" priority="15">
      <formula>IF($L$667="Condition met - Cat A &lt;= 0",TRUE,FALSE)</formula>
    </cfRule>
  </conditionalFormatting>
  <conditionalFormatting sqref="L668">
    <cfRule type="expression" dxfId="18" priority="14">
      <formula>IF($L$668="Condition 1 met - Cat A &gt; 0",TRUE,FALSE)</formula>
    </cfRule>
  </conditionalFormatting>
  <conditionalFormatting sqref="L669">
    <cfRule type="expression" dxfId="17" priority="13">
      <formula>IF($L$668="Condition 1 met - Cat A &gt; 0",TRUE,FALSE)</formula>
    </cfRule>
  </conditionalFormatting>
  <conditionalFormatting sqref="L670">
    <cfRule type="expression" dxfId="16" priority="12">
      <formula>IF($L$668="Condition 1 met - Cat A &gt; 0",TRUE,FALSE)</formula>
    </cfRule>
  </conditionalFormatting>
  <conditionalFormatting sqref="M668">
    <cfRule type="expression" dxfId="15" priority="9">
      <formula>IF($M$668="Condition 2 met - Cat C, D &amp; E &gt;= $250",TRUE,FALSE)</formula>
    </cfRule>
  </conditionalFormatting>
  <conditionalFormatting sqref="M669">
    <cfRule type="expression" dxfId="14" priority="8">
      <formula>IF($M$669="Condition 2 met - Cat C, D &amp; E &lt; $250",TRUE,FALSE)</formula>
    </cfRule>
  </conditionalFormatting>
  <conditionalFormatting sqref="M670">
    <cfRule type="expression" dxfId="13" priority="7">
      <formula>IF($M$670="Condition 2 met - Cat C, D &amp; E &lt; $250",TRUE,FALSE)</formula>
    </cfRule>
  </conditionalFormatting>
  <conditionalFormatting sqref="N669">
    <cfRule type="expression" dxfId="12" priority="6">
      <formula>IF($N$669="Condition 3 met - Cat A&lt;= $250 - (Cat C,D &amp; E)",TRUE,FALSE)</formula>
    </cfRule>
  </conditionalFormatting>
  <conditionalFormatting sqref="N670">
    <cfRule type="expression" dxfId="11" priority="5">
      <formula>IF($N$670="Condition 3 met - Cat A &gt; $250 - (Cat C,D &amp; E)",TRUE,FALSE)</formula>
    </cfRule>
  </conditionalFormatting>
  <conditionalFormatting sqref="J129:J142">
    <cfRule type="expression" dxfId="10" priority="1">
      <formula>IF(J129="Tech Clearance - Content change",TRUE,FALSE)</formula>
    </cfRule>
    <cfRule type="expression" dxfId="9" priority="2">
      <formula>IF(J129="Addition",TRUE,FALSE)</formula>
    </cfRule>
    <cfRule type="expression" dxfId="8" priority="3">
      <formula>IF(J129="Format change",TRUE,FALSE)</formula>
    </cfRule>
    <cfRule type="expression" dxfId="7" priority="4">
      <formula>IF(J129="Tech Clearance",TRUE,FALSE)</formula>
    </cfRule>
  </conditionalFormatting>
  <dataValidations count="4">
    <dataValidation type="list" allowBlank="1" showInputMessage="1" showErrorMessage="1" sqref="B4 B596 B568 B582 B553 B525 B539 B511 B483 B497 B469 B441 B455 B427 B399 B413 B385 B357 B371 B256 B270 B242 B158 B17 B284 B32 B46 B60 B74 B88 B102 B116 B144 B172 B186 B200 B214 B228 B343 B298 B329 B130" xr:uid="{DF0A3BA7-2BBF-46A9-834D-05B6C3CA33C7}">
      <formula1>$M$3:$M$24</formula1>
    </dataValidation>
    <dataValidation type="list" allowBlank="1" showInputMessage="1" showErrorMessage="1" sqref="B610 B652 B624 B638" xr:uid="{6B408B05-2463-4681-A22C-BFA093ABC47D}">
      <formula1>$M$3:$M$21</formula1>
    </dataValidation>
    <dataValidation type="list" allowBlank="1" showInputMessage="1" showErrorMessage="1" sqref="B312" xr:uid="{7C530E90-0E75-4B43-A1B2-E7C257BCE185}">
      <formula1>$N$3:$N$23</formula1>
    </dataValidation>
    <dataValidation type="list" allowBlank="1" showInputMessage="1" showErrorMessage="1" sqref="J2:J689" xr:uid="{14A7830B-CADC-4C74-BE17-018008F6E996}">
      <formula1>$M$27:$M$31</formula1>
    </dataValidation>
  </dataValidations>
  <hyperlinks>
    <hyperlink ref="A3" location="'WR Self-Ed Exp - Calculated tot'!A1" display="Cell A1" xr:uid="{274C40B7-1CA4-4AB8-9020-F0726A5088E9}"/>
    <hyperlink ref="A45" location="'WR Self-Ed Exp - Calculated tot'!A2" display="Cell A2" xr:uid="{38CDEFEF-6695-4CD1-AFB8-5A4C84B03D5D}"/>
    <hyperlink ref="A59" location="'WR Self-Ed Exp - Calculated tot'!A3" display="Cell A3" xr:uid="{247DF308-3169-4A39-9765-DADA85D242DB}"/>
    <hyperlink ref="A73" location="'WR Self-Ed Exp - Calculated tot'!A4" display="Cell A4" xr:uid="{97058343-064B-4BEA-A72E-6BEB7A69400F}"/>
    <hyperlink ref="A87" location="'WR Self-Ed Exp - Calculated tot'!A5" display="Cell A5" xr:uid="{B0A24122-238A-4913-B5C3-49C122E0AFAA}"/>
    <hyperlink ref="A101" location="'WR Self-Ed Exp - Calculated tot'!A6" display="Cell A6" xr:uid="{AB37C932-3C36-4699-936D-2679A105FA39}"/>
    <hyperlink ref="A115" location="'WR Self-Ed Exp - Calculated tot'!A7" display="Cell A7" xr:uid="{D5958766-F0EE-4707-9F50-7F2FD5A35D07}"/>
    <hyperlink ref="A143" location="'WR Self-Ed Exp - Calculated tot'!A9" display="Cell A9" xr:uid="{CD470F29-1E5C-40BE-BD64-A3492ECA828A}"/>
    <hyperlink ref="A31" location="'WR Self-Ed Exp - Calculated tot'!C1" display="Cell C1" xr:uid="{8A0C3A2A-379C-446D-87D0-19E1FAED54D2}"/>
    <hyperlink ref="A171" location="'WR Self-Ed Exp - Calculated tot'!A11" display="Cell A11" xr:uid="{32EC3FA7-BC35-4835-8460-AAA040EE60CC}"/>
    <hyperlink ref="A185" location="'WR Self-Ed Exp - Calculated tot'!A12" display="Cells A12" xr:uid="{2259324C-2744-48D2-81E2-9B787A85BD07}"/>
    <hyperlink ref="A199" location="'WR Self-Ed Exp - Calculated tot'!A13" display="Cell A13" xr:uid="{406BA6B5-DF47-4821-A57B-8BAABE4204D9}"/>
    <hyperlink ref="A213" location="'WR Self-Ed Exp - Calculated tot'!A14" display="Cell A14" xr:uid="{E42B8EFC-39E2-42E7-8C6F-9D983C5DC25F}"/>
    <hyperlink ref="A227" location="'WR Self-Ed Exp - Calculated tot'!A15" display="Cell A15" xr:uid="{928AB0CA-5234-43EA-A47A-A1CBF0E6FB4A}"/>
    <hyperlink ref="A342" location="'WR Self-Ed Exp - Calculated tot'!A21" display="Cell A21" xr:uid="{A655B5E4-CF1C-4F34-9C04-D3C31F00E049}"/>
    <hyperlink ref="A283" location="'WR Self-Ed Exp - Calculated tot'!A19" display="Cell A19" xr:uid="{1BC07A67-B9EA-48CD-B547-BA7AE2BA53EF}"/>
    <hyperlink ref="A16" location="'WR Self-Ed Exp - Calculated tot'!B1" display="Cell B1" xr:uid="{BF0D2B41-B12F-4A15-B42A-DBE5C55FB1A9}"/>
    <hyperlink ref="A157" location="'WR Self-Ed Exp - Calculated tot'!A10" display="Cell A10" xr:uid="{7E945876-641A-4D00-BC76-6F2BA6BBFED2}"/>
    <hyperlink ref="A241" location="'WR Self-Ed Exp - Calculated tot'!A16" display="Cell A16" xr:uid="{3E781607-6B01-4FC7-ACA8-6B56B2DDB6AE}"/>
    <hyperlink ref="A269" location="'WR Self-Ed Exp - Calculated tot'!A18" display="Cell A18" xr:uid="{8EE0E331-DA50-432D-A93A-61420F4A68C2}"/>
    <hyperlink ref="A255" location="'WR Self-Ed Exp - Calculated tot'!A17" display="Cell A17" xr:uid="{CAF37316-B0F6-4B8C-ABE4-5C377C94C03F}"/>
    <hyperlink ref="A356" location="'WR Self-Ed Exp - Calculated tot'!A22" display="Cell A22" xr:uid="{A6AE22FC-DB19-4AAC-89AC-AE9B15F14E57}"/>
    <hyperlink ref="A370" location="'WR Self-Ed Exp - Calculated tot'!B22" display="Cell B22" xr:uid="{A731CB3B-940E-42A0-9A12-2EEC8B2D33AF}"/>
    <hyperlink ref="A384" location="'WR Self-Ed Exp - Calculated tot'!C22" display="Cell C22" xr:uid="{E54BCAC0-EF26-4C05-86CC-D42931DE9F62}"/>
    <hyperlink ref="A398" location="'WR Self-Ed Exp - Calculated tot'!A23" display="Cell A23" xr:uid="{330A5089-461F-42D6-B838-871874AB6F16}"/>
    <hyperlink ref="A412" location="'WR Self-Ed Exp - Calculated tot'!B23" display="Cell B23" xr:uid="{F8ADE0D6-597A-4FFB-9372-4C8EB5146C0F}"/>
    <hyperlink ref="A426" location="'WR Self-Ed Exp - Calculated tot'!C23" display="Cell C23" xr:uid="{9F29D794-C93C-438D-8A7E-A919ED1F310D}"/>
    <hyperlink ref="A440" location="'WR Self-Ed Exp - Calculated tot'!A24" display="Cell A24" xr:uid="{D3002D6F-F371-4099-9267-B8C1D9EFC742}"/>
    <hyperlink ref="A454" location="'WR Self-Ed Exp - Calculated tot'!B24" display="Cell B24" xr:uid="{171B1792-209C-43FE-983F-100C2D7843F9}"/>
    <hyperlink ref="A468" location="'WR Self-Ed Exp - Calculated tot'!C24" display="Cell C24" xr:uid="{83464A38-6DED-4DFA-88A2-35533864B1E8}"/>
    <hyperlink ref="A482" location="'WR Self-Ed Exp - Calculated tot'!A25" display="Cell A25" xr:uid="{75911E69-2588-4C70-A076-E3E3B76CE807}"/>
    <hyperlink ref="A496" location="'WR Self-Ed Exp - Calculated tot'!B25" display="Cell B25" xr:uid="{0CE915D8-D2F8-4C28-BED0-A74006781468}"/>
    <hyperlink ref="A510" location="'WR Self-Ed Exp - Calculated tot'!C25" display="Cell C25" xr:uid="{347AA907-6AFB-4E8A-9969-1E8FBA66040E}"/>
    <hyperlink ref="A524" location="'WR Self-Ed Exp - Calculated tot'!A26" display="Cell A26" xr:uid="{300160BF-2709-48DF-B124-291FA8FEF6A2}"/>
    <hyperlink ref="A538" location="'WR Self-Ed Exp - Calculated tot'!B26" display="Cell B26" xr:uid="{40BDD5EE-3CF3-457F-BAA2-0785B489820B}"/>
    <hyperlink ref="A552" location="'WR Self-Ed Exp - Calculated tot'!C26" display="Cell C26" xr:uid="{BB944263-3F77-45BC-8C9F-2E055051F069}"/>
    <hyperlink ref="A567" location="'WR Self-Ed Exp - Calculated tot'!A27" display="Cell A27" xr:uid="{A94C2AAF-8F16-4FDE-93F8-67304605C418}"/>
    <hyperlink ref="A581" location="'WR Self-Ed Exp - Calculated tot'!B27" display="Cell B27" xr:uid="{F6A96C8D-0431-4E52-B644-26D1A43C0404}"/>
    <hyperlink ref="A595" location="'WR Self-Ed Exp - Calculated tot'!C27" display="Cell C27" xr:uid="{3059118C-4ADE-421C-B451-90B3DB14BCB4}"/>
    <hyperlink ref="A609" location="'WR Self-Ed Exp - Calculated tot'!A28" display="Cell A28" xr:uid="{2D46CA4E-9908-4922-A218-B6469B246C9E}"/>
    <hyperlink ref="A623" location="'WR Self-Ed Exp - Calculated tot'!A29" display="Cell A29" xr:uid="{3621CDCC-EF46-4D4D-85D6-DE7F06778E00}"/>
    <hyperlink ref="A637" location="'WR Self-Ed Exp - Calculated tot'!A30" display="Cell A30" xr:uid="{8C546210-1328-4F67-86B3-1F70E29662CE}"/>
    <hyperlink ref="A651" location="'WR Self-Ed Exp - Calculated tot'!A31" display="Cell A31" xr:uid="{4E3B5950-07B5-4292-ACCB-4DBE0FEFE6EF}"/>
    <hyperlink ref="A297" location="'WR Self-Ed Exp - Calculated tot'!A20" display="Cell A20" xr:uid="{106951F0-D0A1-4B96-A627-A6050351D2C6}"/>
    <hyperlink ref="A328" location="'WR Self-Ed Exp - Calculated tot'!A20" display="Cell A20" xr:uid="{B490FAA4-D1C3-4382-853D-BECC7DAED7EB}"/>
    <hyperlink ref="A311" location="'WR Self-Ed Exp - Calculated tot'!C20" display="Cell C20" xr:uid="{4420EE1D-1C93-42F5-9E29-16AD13C39D53}"/>
    <hyperlink ref="A129" location="'WR Self-Ed Exp - Calculated tot'!A8" display="Cell A8" xr:uid="{87F8E5FF-0CE3-4409-BAAB-1E08630BE31F}"/>
  </hyperlinks>
  <pageMargins left="0.7" right="0.7" top="0.75" bottom="0.75" header="0.3" footer="0.3"/>
  <pageSetup paperSize="9" orientation="portrait" horizontalDpi="300" verticalDpi="300" r:id="rId1"/>
  <ignoredErrors>
    <ignoredError sqref="B675" 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8C90A-2F62-41E1-BC70-83E5D9846DD3}">
  <dimension ref="A1:F16"/>
  <sheetViews>
    <sheetView workbookViewId="0">
      <selection activeCell="D24" sqref="D24"/>
    </sheetView>
  </sheetViews>
  <sheetFormatPr defaultRowHeight="14.4" x14ac:dyDescent="0.3"/>
  <cols>
    <col min="1" max="1" width="20.33203125" customWidth="1"/>
    <col min="3" max="3" width="20.33203125" customWidth="1"/>
    <col min="5" max="5" width="20.33203125" customWidth="1"/>
  </cols>
  <sheetData>
    <row r="1" spans="1:6" ht="17.399999999999999" x14ac:dyDescent="0.3">
      <c r="A1" s="128" t="s">
        <v>88</v>
      </c>
      <c r="B1" s="133"/>
      <c r="C1" s="134"/>
      <c r="D1" s="134"/>
      <c r="E1" s="133"/>
      <c r="F1" s="135"/>
    </row>
    <row r="2" spans="1:6" ht="15" thickBot="1" x14ac:dyDescent="0.35">
      <c r="A2" s="129"/>
      <c r="B2" s="85"/>
      <c r="C2" s="88"/>
      <c r="D2" s="88"/>
      <c r="E2" s="85"/>
      <c r="F2" s="130"/>
    </row>
    <row r="3" spans="1:6" ht="15" thickBot="1" x14ac:dyDescent="0.35">
      <c r="A3" s="123" t="s">
        <v>30</v>
      </c>
      <c r="B3" s="152"/>
      <c r="C3" s="152"/>
      <c r="D3" s="152"/>
      <c r="E3" s="152"/>
      <c r="F3" s="153"/>
    </row>
    <row r="4" spans="1:6" x14ac:dyDescent="0.3">
      <c r="A4" s="333" t="s">
        <v>16</v>
      </c>
      <c r="B4" s="334"/>
      <c r="C4" s="335" t="s">
        <v>15</v>
      </c>
      <c r="D4" s="335"/>
      <c r="E4" s="335" t="s">
        <v>17</v>
      </c>
      <c r="F4" s="336"/>
    </row>
    <row r="5" spans="1:6" x14ac:dyDescent="0.3">
      <c r="A5" s="136" t="str">
        <f>'WR Self-Ed Exp - Calculated tot'!A22</f>
        <v>Category</v>
      </c>
      <c r="B5" s="68" t="str">
        <f>'WR Self-Ed Exp - Calculated tot'!C22</f>
        <v>Amount</v>
      </c>
      <c r="C5" s="69" t="str">
        <f>'WR Self-Ed Exp - Calculated tot'!A22</f>
        <v>Category</v>
      </c>
      <c r="D5" s="68" t="str">
        <f>'WR Self-Ed Exp - Calculated tot'!C22</f>
        <v>Amount</v>
      </c>
      <c r="E5" s="69" t="str">
        <f>'WR Self-Ed Exp - Calculated tot'!A22</f>
        <v>Category</v>
      </c>
      <c r="F5" s="137" t="str">
        <f>'WR Self-Ed Exp - Calculated tot'!C22</f>
        <v>Amount</v>
      </c>
    </row>
    <row r="6" spans="1:6" x14ac:dyDescent="0.3">
      <c r="A6" s="138" t="s">
        <v>1</v>
      </c>
      <c r="B6" s="66">
        <v>0</v>
      </c>
      <c r="C6" s="70" t="s">
        <v>1</v>
      </c>
      <c r="D6" s="66">
        <v>100</v>
      </c>
      <c r="E6" s="70" t="s">
        <v>1</v>
      </c>
      <c r="F6" s="139">
        <v>100</v>
      </c>
    </row>
    <row r="7" spans="1:6" x14ac:dyDescent="0.3">
      <c r="A7" s="138" t="s">
        <v>3</v>
      </c>
      <c r="B7" s="66">
        <v>50.5</v>
      </c>
      <c r="C7" s="70" t="s">
        <v>3</v>
      </c>
      <c r="D7" s="66">
        <v>50.5</v>
      </c>
      <c r="E7" s="70" t="s">
        <v>3</v>
      </c>
      <c r="F7" s="139">
        <v>50.5</v>
      </c>
    </row>
    <row r="8" spans="1:6" x14ac:dyDescent="0.3">
      <c r="A8" s="138" t="s">
        <v>6</v>
      </c>
      <c r="B8" s="66">
        <v>50</v>
      </c>
      <c r="C8" s="70" t="s">
        <v>6</v>
      </c>
      <c r="D8" s="66">
        <v>100</v>
      </c>
      <c r="E8" s="70" t="s">
        <v>6</v>
      </c>
      <c r="F8" s="139">
        <v>50</v>
      </c>
    </row>
    <row r="9" spans="1:6" x14ac:dyDescent="0.3">
      <c r="A9" s="138" t="s">
        <v>4</v>
      </c>
      <c r="B9" s="66">
        <v>100</v>
      </c>
      <c r="C9" s="70" t="s">
        <v>4</v>
      </c>
      <c r="D9" s="66">
        <v>3400</v>
      </c>
      <c r="E9" s="70" t="s">
        <v>4</v>
      </c>
      <c r="F9" s="139">
        <v>50</v>
      </c>
    </row>
    <row r="10" spans="1:6" x14ac:dyDescent="0.3">
      <c r="A10" s="140" t="s">
        <v>2</v>
      </c>
      <c r="B10" s="67">
        <v>40</v>
      </c>
      <c r="C10" s="71" t="s">
        <v>2</v>
      </c>
      <c r="D10" s="67">
        <v>75</v>
      </c>
      <c r="E10" s="71" t="s">
        <v>2</v>
      </c>
      <c r="F10" s="141">
        <v>40</v>
      </c>
    </row>
    <row r="11" spans="1:6" x14ac:dyDescent="0.3">
      <c r="A11" s="142" t="s">
        <v>14</v>
      </c>
      <c r="B11" s="72" t="s">
        <v>13</v>
      </c>
      <c r="C11" s="73" t="s">
        <v>14</v>
      </c>
      <c r="D11" s="74" t="s">
        <v>13</v>
      </c>
      <c r="E11" s="75" t="s">
        <v>14</v>
      </c>
      <c r="F11" s="143" t="s">
        <v>13</v>
      </c>
    </row>
    <row r="12" spans="1:6" ht="43.5" customHeight="1" x14ac:dyDescent="0.3">
      <c r="A12" s="144" t="s">
        <v>21</v>
      </c>
      <c r="B12" s="76">
        <f>TRUNC(B7+B8+B9)</f>
        <v>200</v>
      </c>
      <c r="C12" s="77" t="s">
        <v>22</v>
      </c>
      <c r="D12" s="78">
        <f>D8+D9+D10</f>
        <v>3575</v>
      </c>
      <c r="E12" s="77" t="s">
        <v>24</v>
      </c>
      <c r="F12" s="145">
        <f>F8+F9+F10</f>
        <v>140</v>
      </c>
    </row>
    <row r="13" spans="1:6" ht="51.75" customHeight="1" x14ac:dyDescent="0.3">
      <c r="A13" s="146"/>
      <c r="B13" s="79"/>
      <c r="C13" s="80" t="s">
        <v>23</v>
      </c>
      <c r="D13" s="76">
        <f>TRUNC(D6+D7+D8+D9)</f>
        <v>3650</v>
      </c>
      <c r="E13" s="77" t="s">
        <v>25</v>
      </c>
      <c r="F13" s="145">
        <f>250-F12</f>
        <v>110</v>
      </c>
    </row>
    <row r="14" spans="1:6" ht="72" customHeight="1" x14ac:dyDescent="0.3">
      <c r="A14" s="147"/>
      <c r="B14" s="88"/>
      <c r="C14" s="81"/>
      <c r="D14" s="82"/>
      <c r="E14" s="83" t="s">
        <v>26</v>
      </c>
      <c r="F14" s="148">
        <f>IF(F6-F13&gt;=0,F6-F13,0)</f>
        <v>0</v>
      </c>
    </row>
    <row r="15" spans="1:6" ht="30.75" customHeight="1" x14ac:dyDescent="0.3">
      <c r="A15" s="129"/>
      <c r="B15" s="88"/>
      <c r="C15" s="88"/>
      <c r="D15" s="84"/>
      <c r="E15" s="83" t="s">
        <v>27</v>
      </c>
      <c r="F15" s="148">
        <f>F7+F8+F9</f>
        <v>150.5</v>
      </c>
    </row>
    <row r="16" spans="1:6" ht="30.75" customHeight="1" thickBot="1" x14ac:dyDescent="0.35">
      <c r="A16" s="132"/>
      <c r="B16" s="149"/>
      <c r="C16" s="149"/>
      <c r="D16" s="149"/>
      <c r="E16" s="150" t="s">
        <v>28</v>
      </c>
      <c r="F16" s="151">
        <f>TRUNC(F14+F15)</f>
        <v>150</v>
      </c>
    </row>
  </sheetData>
  <sheetProtection algorithmName="SHA-256" hashValue="ZJJemaLcTEtaqrXNfXIFuXHZ6EbjALUQNulQYYo56i4=" saltValue="HKT/b5NPxpWWEll/iXlGWw==" spinCount="100000" sheet="1" objects="1" scenarios="1"/>
  <mergeCells count="3">
    <mergeCell ref="A4:B4"/>
    <mergeCell ref="C4:D4"/>
    <mergeCell ref="E4:F4"/>
  </mergeCells>
  <conditionalFormatting sqref="F12">
    <cfRule type="expression" dxfId="6" priority="1">
      <formula>IF(F12&gt;=250,TRUE,FALSE)</formula>
    </cfRule>
  </conditionalFormatting>
  <conditionalFormatting sqref="B6">
    <cfRule type="expression" dxfId="5" priority="4">
      <formula>IF(B6&gt;0,TRUE,FALSE)</formula>
    </cfRule>
  </conditionalFormatting>
  <conditionalFormatting sqref="D12">
    <cfRule type="expression" dxfId="4" priority="3">
      <formula>IF(D12&lt;250,TRUE,FALSE)</formula>
    </cfRule>
  </conditionalFormatting>
  <conditionalFormatting sqref="F6">
    <cfRule type="expression" dxfId="3" priority="2">
      <formula>IF(F6&lt;=0,TRUE,FALSE)</formula>
    </cfRule>
  </conditionalFormatting>
  <conditionalFormatting sqref="F4">
    <cfRule type="expression" dxfId="2" priority="5">
      <formula>IF(AND(E1048565=$C1048565,E1048566=$C1048566,E1048567=$C1048567,E1048568=$C1048568,E1048569=$C1048569),TRUE,FALSE)</formula>
    </cfRule>
  </conditionalFormatting>
  <conditionalFormatting sqref="A4:E4">
    <cfRule type="expression" dxfId="1" priority="6">
      <formula>IF(AND(B6=$C1048565,B7=$C1048566,B8=$C1048567,B9=$C1048568,B10=$C1048569),TRUE,FALSE)</formula>
    </cfRule>
  </conditionalFormatting>
  <dataValidations count="1">
    <dataValidation type="decimal" operator="greaterThanOrEqual" allowBlank="1" showInputMessage="1" showErrorMessage="1" sqref="B6 D6 F6" xr:uid="{7501B214-E3EE-475A-B650-F8D36442370E}">
      <formula1>0</formula1>
    </dataValidation>
  </dataValidations>
  <printOptions horizontalCentered="1"/>
  <pageMargins left="0.70866141732283472" right="0.70866141732283472" top="0.74803149606299213" bottom="0.74803149606299213" header="0.31496062992125984" footer="0.31496062992125984"/>
  <pageSetup paperSize="9" orientation="portrait" horizontalDpi="300" verticalDpi="300" r:id="rId1"/>
  <ignoredErrors>
    <ignoredError sqref="B5 D5" formula="1"/>
  </ignoredErrors>
  <extLst>
    <ext xmlns:x14="http://schemas.microsoft.com/office/spreadsheetml/2009/9/main" uri="{78C0D931-6437-407d-A8EE-F0AAD7539E65}">
      <x14:conditionalFormattings>
        <x14:conditionalFormatting xmlns:xm="http://schemas.microsoft.com/office/excel/2006/main">
          <x14:cfRule type="expression" priority="7" id="{6607FB93-2267-4B82-9218-84F97A27FFA7}">
            <xm:f>IF(B12=TRUNC('Reference Module'!$C$672),TRUE,FALSE)</xm:f>
            <x14:dxf>
              <font>
                <b/>
                <i val="0"/>
                <color rgb="FF00B050"/>
              </font>
              <fill>
                <patternFill patternType="solid">
                  <bgColor theme="0" tint="-4.9989318521683403E-2"/>
                </patternFill>
              </fill>
            </x14:dxf>
          </x14:cfRule>
          <xm:sqref>B12 D13 F16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ef47b00-c906-448c-9426-501a129b5197">
      <Value>3136</Value>
    </TaxCatchAll>
    <h5e643d0830b4dca9fa1ee115839ba8b xmlns="4ef47b00-c906-448c-9426-501a129b5197">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5d128361-bbb7-4b9a-ac60-b26612a0ec1b</TermId>
        </TermInfo>
      </Terms>
    </h5e643d0830b4dca9fa1ee115839ba8b>
    <_dlc_ExpireDateSaved xmlns="http://schemas.microsoft.com/sharepoint/v3" xsi:nil="true"/>
    <_dlc_ExpireDate xmlns="http://schemas.microsoft.com/sharepoint/v3">2031-05-11T05:17:20+00:00</_dlc_ExpireDate>
    <_dlc_DocId xmlns="4ef47b00-c906-448c-9426-501a129b5197">K2QDZFD7PCRT-224136955-318</_dlc_DocId>
    <_dlc_DocIdUrl xmlns="4ef47b00-c906-448c-9426-501a129b5197">
      <Url>http://sharepoint/GA1Sites/DigitalServicesIndandInt/_layouts/15/DocIdRedir.aspx?ID=K2QDZFD7PCRT-224136955-318</Url>
      <Description>K2QDZFD7PCRT-224136955-318</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Word" ma:contentTypeID="0x010100B30DF7BEBD3A1648A538EADBC70DC30800F11F1E99AE23BD4DB6A5EC81D521E34C" ma:contentTypeVersion="6" ma:contentTypeDescription="" ma:contentTypeScope="" ma:versionID="8b71a213478cab09aad08b6c06b6b918">
  <xsd:schema xmlns:xsd="http://www.w3.org/2001/XMLSchema" xmlns:xs="http://www.w3.org/2001/XMLSchema" xmlns:p="http://schemas.microsoft.com/office/2006/metadata/properties" xmlns:ns1="http://schemas.microsoft.com/sharepoint/v3" xmlns:ns2="4ef47b00-c906-448c-9426-501a129b5197" targetNamespace="http://schemas.microsoft.com/office/2006/metadata/properties" ma:root="true" ma:fieldsID="d0db94abf1cb3440be1ae2c29dd9672c" ns1:_="" ns2:_="">
    <xsd:import namespace="http://schemas.microsoft.com/sharepoint/v3"/>
    <xsd:import namespace="4ef47b00-c906-448c-9426-501a129b5197"/>
    <xsd:element name="properties">
      <xsd:complexType>
        <xsd:sequence>
          <xsd:element name="documentManagement">
            <xsd:complexType>
              <xsd:all>
                <xsd:element ref="ns2:h5e643d0830b4dca9fa1ee115839ba8b" minOccurs="0"/>
                <xsd:element ref="ns2:TaxCatchAll" minOccurs="0"/>
                <xsd:element ref="ns2:TaxCatchAllLabel" minOccurs="0"/>
                <xsd:element ref="ns1:_dlc_Exempt" minOccurs="0"/>
                <xsd:element ref="ns1:_dlc_ExpireDateSaved" minOccurs="0"/>
                <xsd:element ref="ns1:_dlc_Expire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2" nillable="true" ma:displayName="Exempt from Policy" ma:hidden="true" ma:internalName="_dlc_Exempt" ma:readOnly="true">
      <xsd:simpleType>
        <xsd:restriction base="dms:Unknown"/>
      </xsd:simpleType>
    </xsd:element>
    <xsd:element name="_dlc_ExpireDateSaved" ma:index="13" nillable="true" ma:displayName="Original Expiration Date" ma:hidden="true" ma:internalName="_dlc_ExpireDateSaved" ma:readOnly="true">
      <xsd:simpleType>
        <xsd:restriction base="dms:DateTime"/>
      </xsd:simpleType>
    </xsd:element>
    <xsd:element name="_dlc_ExpireDate" ma:index="14"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ef47b00-c906-448c-9426-501a129b5197" elementFormDefault="qualified">
    <xsd:import namespace="http://schemas.microsoft.com/office/2006/documentManagement/types"/>
    <xsd:import namespace="http://schemas.microsoft.com/office/infopath/2007/PartnerControls"/>
    <xsd:element name="h5e643d0830b4dca9fa1ee115839ba8b" ma:index="8" nillable="true" ma:taxonomy="true" ma:internalName="h5e643d0830b4dca9fa1ee115839ba8b" ma:taxonomyFieldName="Security_x0020_classification" ma:displayName="Security classification" ma:default="3136;#OFFICIAL|5d128361-bbb7-4b9a-ac60-b26612a0ec1b" ma:fieldId="{15e643d0-830b-4dca-9fa1-ee115839ba8b}" ma:sspId="552124a6-5639-4054-9398-f49b47b0070b" ma:termSetId="01e0d8d2-6959-4708-b4cf-d9f24a977c8f"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6149969f-fabe-4a00-a3dc-827185223996}" ma:internalName="TaxCatchAll" ma:showField="CatchAllData" ma:web="4ef47b00-c906-448c-9426-501a129b519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6149969f-fabe-4a00-a3dc-827185223996}" ma:internalName="TaxCatchAllLabel" ma:readOnly="true" ma:showField="CatchAllDataLabel" ma:web="4ef47b00-c906-448c-9426-501a129b5197">
      <xsd:complexType>
        <xsd:complexContent>
          <xsd:extension base="dms:MultiChoiceLookup">
            <xsd:sequence>
              <xsd:element name="Value" type="dms:Lookup" maxOccurs="unbounded" minOccurs="0" nillable="true"/>
            </xsd:sequence>
          </xsd:extension>
        </xsd:complexContent>
      </xsd:complexType>
    </xsd:element>
    <xsd:element name="_dlc_DocId" ma:index="15" nillable="true" ma:displayName="Document ID Value" ma:description="The value of the document ID assigned to this item." ma:internalName="_dlc_DocId" ma:readOnly="true">
      <xsd:simpleType>
        <xsd:restriction base="dms:Text"/>
      </xsd:simpleType>
    </xsd:element>
    <xsd:element name="_dlc_DocIdUrl" ma:index="1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p:Policy xmlns:p="office.server.policy" id="" local="true">
  <p:Name>Word</p:Name>
  <p:Description/>
  <p:Statement/>
  <p:PolicyItems>
    <p:PolicyItem featureId="Microsoft.Office.RecordsManagement.PolicyFeatures.Expiration" staticId="0x010100B30DF7BEBD3A1648A538EADBC70DC308|1060299444" UniqueId="bb4fe593-0ee2-41f3-9acf-d2483d250fb9">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10</number>
                  <property>Modified</property>
                  <propertyId>28cf69c5-fa48-462a-b5cd-27b6f9d2bd5f</propertyId>
                  <period>years</period>
                </formula>
                <action type="action" id="Microsoft.Office.RecordsManagement.PolicyFeatures.Expiration.Action.Delete"/>
              </data>
            </stages>
          </Schedule>
        </Schedules>
      </p:CustomData>
    </p:PolicyItem>
  </p:PolicyItems>
</p:Policy>
</file>

<file path=customXml/item4.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Assembly>Microsoft.Office.Policy, Version=14.0.0.0, Culture=neutral, PublicKeyToken=71e9bce111e9429c</Assembly>
    <Class>Microsoft.Office.RecordsManagement.Internal.UpdateExpireDate</Class>
    <Data/>
    <Filter/>
  </Receiver>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1BD73C-5054-4D6E-84B0-08BD20A99CA5}">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4ef47b00-c906-448c-9426-501a129b5197"/>
    <ds:schemaRef ds:uri="http://schemas.microsoft.com/sharepoint/v3"/>
    <ds:schemaRef ds:uri="http://www.w3.org/XML/1998/namespace"/>
  </ds:schemaRefs>
</ds:datastoreItem>
</file>

<file path=customXml/itemProps2.xml><?xml version="1.0" encoding="utf-8"?>
<ds:datastoreItem xmlns:ds="http://schemas.openxmlformats.org/officeDocument/2006/customXml" ds:itemID="{2177A863-3D57-49C3-A42A-BBB4AD84BD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ef47b00-c906-448c-9426-501a129b51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04BC85-188D-4BDB-8DF5-729CF89363ED}">
  <ds:schemaRefs>
    <ds:schemaRef ds:uri="office.server.policy"/>
  </ds:schemaRefs>
</ds:datastoreItem>
</file>

<file path=customXml/itemProps4.xml><?xml version="1.0" encoding="utf-8"?>
<ds:datastoreItem xmlns:ds="http://schemas.openxmlformats.org/officeDocument/2006/customXml" ds:itemID="{26D9488C-8901-4915-B682-5CAC820FF7E7}">
  <ds:schemaRefs>
    <ds:schemaRef ds:uri="http://schemas.microsoft.com/sharepoint/events"/>
  </ds:schemaRefs>
</ds:datastoreItem>
</file>

<file path=customXml/itemProps5.xml><?xml version="1.0" encoding="utf-8"?>
<ds:datastoreItem xmlns:ds="http://schemas.openxmlformats.org/officeDocument/2006/customXml" ds:itemID="{5EF195B5-2973-46B4-8A95-CF7BD11426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WR Self-Ed Exp - Calculated tot</vt:lpstr>
      <vt:lpstr>Version Control and About</vt:lpstr>
      <vt:lpstr>Reference Module</vt:lpstr>
      <vt:lpstr>Testing module</vt:lpstr>
      <vt:lpstr>'WR Self-Ed Exp - Calculated tot'!Print_Area</vt:lpstr>
      <vt:lpstr>'WR Self-Ed Exp - Calculated tot'!Title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2020-10-14T22:02:57Z</cp:lastPrinted>
  <dcterms:created xsi:type="dcterms:W3CDTF">2020-08-06T05:10:36Z</dcterms:created>
  <dcterms:modified xsi:type="dcterms:W3CDTF">2021-05-19T23:10:36Z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0x010100B30DF7BEBD3A1648A538EADBC70DC30800F11F1E99AE23BD4DB6A5EC81D521E34C</vt:lpwstr>
  </property>
  <property fmtid="{D5CDD505-2E9C-101B-9397-08002B2CF9AE}" pid="3" name="ItemRetentionFormula">
    <vt:lpwstr>&lt;formula id="Microsoft.Office.RecordsManagement.PolicyFeatures.Expiration.Formula.BuiltIn"&gt;&lt;number&gt;10&lt;/number&gt;&lt;property&gt;Modified&lt;/property&gt;&lt;propertyId&gt;28cf69c5-fa48-462a-b5cd-27b6f9d2bd5f&lt;/propertyId&gt;&lt;period&gt;years&lt;/period&gt;&lt;/formula&gt;</vt:lpwstr>
  </property>
  <property fmtid="{D5CDD505-2E9C-101B-9397-08002B2CF9AE}" pid="4" name="_dlc_policyId">
    <vt:lpwstr>0x010100B30DF7BEBD3A1648A538EADBC70DC308|1060299444</vt:lpwstr>
  </property>
  <property fmtid="{D5CDD505-2E9C-101B-9397-08002B2CF9AE}" pid="5" name="_dlc_DocIdItemGuid">
    <vt:lpwstr>73831821-d6d9-42a4-bcaf-40c06ce6abdb</vt:lpwstr>
  </property>
  <property fmtid="{D5CDD505-2E9C-101B-9397-08002B2CF9AE}" pid="6" name="Security classification">
    <vt:lpwstr>3136;#OFFICIAL|5d128361-bbb7-4b9a-ac60-b26612a0ec1b</vt:lpwstr>
  </property>
</Properties>
</file>