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ac3x\Desktop\"/>
    </mc:Choice>
  </mc:AlternateContent>
  <xr:revisionPtr revIDLastSave="0" documentId="8_{E08A6A3E-AB33-4C39-AFDD-AC9B839F34E6}" xr6:coauthVersionLast="47" xr6:coauthVersionMax="47" xr10:uidLastSave="{00000000-0000-0000-0000-000000000000}"/>
  <workbookProtection workbookAlgorithmName="SHA-256" workbookHashValue="vZHgqH4NNNRW1WKsbI8CLMiQbrvYt+vjWVNeV7fkX3g=" workbookSaltValue="fFqlCOkiy+YX8++m1Z1mGw==" workbookSpinCount="100000" lockStructure="1"/>
  <bookViews>
    <workbookView xWindow="-120" yWindow="-120" windowWidth="51840" windowHeight="21240" xr2:uid="{DD1E9C95-C661-455B-BAA3-99DAE9A9401E}"/>
  </bookViews>
  <sheets>
    <sheet name="Borrowing expenses" sheetId="1" r:id="rId1"/>
    <sheet name="Version control and About" sheetId="3" state="hidden" r:id="rId2"/>
    <sheet name=" Reference module" sheetId="2" state="hidden" r:id="rId3"/>
    <sheet name="Test module" sheetId="4" state="hidden" r:id="rId4"/>
  </sheets>
  <definedNames>
    <definedName name="_xlnm._FilterDatabase" localSheetId="2" hidden="1">' Reference module'!$E$1:$U$1222</definedName>
    <definedName name="_xlnm.Print_Area" localSheetId="0">'Borrowing expenses'!$A$2:$E$61</definedName>
    <definedName name="_xlnm.Print_Titles" localSheetId="0">'Borrowing expenses'!$2:$2</definedName>
    <definedName name="RowTitle">'Borrowing expenses'!$A$26:$E$59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4" l="1"/>
  <c r="H18" i="4"/>
  <c r="G18" i="4"/>
  <c r="Q67" i="4"/>
  <c r="Q66" i="4"/>
  <c r="Q65" i="4"/>
  <c r="Q64" i="4"/>
  <c r="Q58" i="4"/>
  <c r="Q57" i="4"/>
  <c r="Q56" i="4"/>
  <c r="Q49" i="4"/>
  <c r="Q48" i="4"/>
  <c r="Q40" i="4"/>
  <c r="Q13" i="4"/>
  <c r="F13" i="4"/>
  <c r="M13" i="4" s="1"/>
  <c r="K63" i="4" s="1"/>
  <c r="J19" i="4" l="1"/>
  <c r="J18" i="4"/>
  <c r="J38" i="4"/>
  <c r="J65" i="4"/>
  <c r="K37" i="4"/>
  <c r="K64" i="4"/>
  <c r="K38" i="4"/>
  <c r="K65" i="4"/>
  <c r="J46" i="4"/>
  <c r="M35" i="4"/>
  <c r="Q35" i="4" s="1"/>
  <c r="K46" i="4"/>
  <c r="M62" i="4"/>
  <c r="Q62" i="4" s="1"/>
  <c r="J47" i="4"/>
  <c r="K47" i="4"/>
  <c r="J30" i="4"/>
  <c r="J55" i="4"/>
  <c r="J31" i="4"/>
  <c r="K55" i="4"/>
  <c r="K26" i="4"/>
  <c r="J56" i="4"/>
  <c r="K56" i="4"/>
  <c r="K27" i="4"/>
  <c r="M27" i="4" s="1"/>
  <c r="Q27" i="4" s="1"/>
  <c r="J37" i="4"/>
  <c r="J64" i="4"/>
  <c r="J39" i="4"/>
  <c r="J57" i="4"/>
  <c r="K48" i="4"/>
  <c r="J58" i="4"/>
  <c r="K39" i="4"/>
  <c r="K57" i="4"/>
  <c r="J40" i="4"/>
  <c r="K49" i="4"/>
  <c r="J26" i="4"/>
  <c r="L26" i="4" s="1"/>
  <c r="J35" i="4"/>
  <c r="J44" i="4"/>
  <c r="J53" i="4"/>
  <c r="J62" i="4"/>
  <c r="M26" i="4"/>
  <c r="Q26" i="4" s="1"/>
  <c r="K29" i="4"/>
  <c r="K66" i="4"/>
  <c r="J49" i="4"/>
  <c r="J67" i="4"/>
  <c r="J27" i="4"/>
  <c r="K35" i="4"/>
  <c r="K44" i="4"/>
  <c r="K53" i="4"/>
  <c r="K62" i="4"/>
  <c r="J28" i="4"/>
  <c r="J36" i="4"/>
  <c r="J45" i="4"/>
  <c r="J54" i="4"/>
  <c r="J63" i="4"/>
  <c r="L63" i="4" s="1"/>
  <c r="K28" i="4"/>
  <c r="J48" i="4"/>
  <c r="J66" i="4"/>
  <c r="K30" i="4"/>
  <c r="K31" i="4"/>
  <c r="K40" i="4"/>
  <c r="K58" i="4"/>
  <c r="K67" i="4"/>
  <c r="M44" i="4"/>
  <c r="Q44" i="4" s="1"/>
  <c r="J29" i="4"/>
  <c r="K36" i="4"/>
  <c r="K45" i="4"/>
  <c r="K54" i="4"/>
  <c r="M53" i="4"/>
  <c r="Q53" i="4" s="1"/>
  <c r="L31" i="4" l="1"/>
  <c r="L55" i="4"/>
  <c r="M30" i="4"/>
  <c r="Q30" i="4" s="1"/>
  <c r="L54" i="4"/>
  <c r="J20" i="4"/>
  <c r="L29" i="4"/>
  <c r="M37" i="4"/>
  <c r="Q37" i="4" s="1"/>
  <c r="L47" i="4"/>
  <c r="L30" i="4"/>
  <c r="L44" i="4"/>
  <c r="L53" i="4"/>
  <c r="L46" i="4"/>
  <c r="L27" i="4"/>
  <c r="M38" i="4"/>
  <c r="Q38" i="4" s="1"/>
  <c r="L38" i="4"/>
  <c r="M28" i="4"/>
  <c r="L39" i="4"/>
  <c r="L62" i="4"/>
  <c r="L37" i="4"/>
  <c r="M29" i="4"/>
  <c r="Q29" i="4" s="1"/>
  <c r="L35" i="4"/>
  <c r="L45" i="4"/>
  <c r="M45" i="4"/>
  <c r="Q45" i="4" s="1"/>
  <c r="L36" i="4"/>
  <c r="M36" i="4"/>
  <c r="M63" i="4"/>
  <c r="M46" i="4"/>
  <c r="Q46" i="4" s="1"/>
  <c r="L28" i="4"/>
  <c r="M71" i="4"/>
  <c r="M54" i="4"/>
  <c r="M55" i="4" l="1"/>
  <c r="Q55" i="4" s="1"/>
  <c r="Q54" i="4"/>
  <c r="M39" i="4"/>
  <c r="Q36" i="4"/>
  <c r="Q28" i="4"/>
  <c r="M68" i="4"/>
  <c r="Q63" i="4"/>
  <c r="M72" i="4"/>
  <c r="M81" i="4" s="1"/>
  <c r="M17" i="4" s="1"/>
  <c r="M31" i="4"/>
  <c r="M80" i="4"/>
  <c r="M16" i="4" s="1"/>
  <c r="M47" i="4"/>
  <c r="M74" i="4" s="1"/>
  <c r="M83" i="4" s="1"/>
  <c r="M19" i="4" s="1"/>
  <c r="M73" i="4" l="1"/>
  <c r="M82" i="4" s="1"/>
  <c r="M18" i="4" s="1"/>
  <c r="M59" i="4"/>
  <c r="M75" i="4"/>
  <c r="M84" i="4" s="1"/>
  <c r="M20" i="4" s="1"/>
  <c r="Q39" i="4"/>
  <c r="M76" i="4"/>
  <c r="M85" i="4" s="1"/>
  <c r="M21" i="4" s="1"/>
  <c r="Q31" i="4"/>
  <c r="M50" i="4"/>
  <c r="Q47" i="4"/>
  <c r="M32" i="4"/>
  <c r="M22" i="4" l="1"/>
  <c r="M77" i="4"/>
  <c r="M86" i="4"/>
  <c r="C20" i="4" l="1"/>
  <c r="C10" i="4"/>
  <c r="V6" i="4"/>
  <c r="B716" i="2"/>
  <c r="B828" i="2"/>
  <c r="B688" i="2"/>
  <c r="B744" i="2"/>
  <c r="B772" i="2"/>
  <c r="B800" i="2"/>
  <c r="B856" i="2"/>
  <c r="B377" i="2"/>
  <c r="B954" i="2" s="1"/>
  <c r="B405" i="2"/>
  <c r="B982" i="2" s="1"/>
  <c r="B940" i="2"/>
  <c r="B968" i="2"/>
  <c r="K1225" i="2"/>
  <c r="K1226" i="2" s="1"/>
  <c r="K1224" i="2"/>
  <c r="B884" i="2" l="1"/>
  <c r="C21" i="4"/>
  <c r="I13" i="4" s="1"/>
  <c r="B489" i="2"/>
  <c r="B1086" i="2" s="1"/>
  <c r="D50" i="1"/>
  <c r="N4" i="4" s="1"/>
  <c r="C50" i="1"/>
  <c r="M4" i="4" s="1"/>
  <c r="A2" i="1"/>
  <c r="A3" i="4" s="1"/>
  <c r="E3" i="4" s="1"/>
  <c r="B52" i="2"/>
  <c r="E2" i="1" s="1"/>
  <c r="B62" i="2"/>
  <c r="H50" i="2"/>
  <c r="G50" i="2"/>
  <c r="F50" i="2"/>
  <c r="E50" i="2"/>
  <c r="D50" i="2"/>
  <c r="C50" i="2"/>
  <c r="B50" i="2"/>
  <c r="A7" i="1"/>
  <c r="A6" i="1"/>
  <c r="A5" i="1"/>
  <c r="A4" i="1"/>
  <c r="B575" i="2"/>
  <c r="A30" i="1" s="1"/>
  <c r="A33" i="1"/>
  <c r="A61" i="1"/>
  <c r="A60" i="1"/>
  <c r="B1219" i="2"/>
  <c r="H1210" i="2"/>
  <c r="G1210" i="2"/>
  <c r="F1210" i="2"/>
  <c r="E1210" i="2"/>
  <c r="D1210" i="2"/>
  <c r="C1210" i="2"/>
  <c r="B1210" i="2"/>
  <c r="A58" i="1"/>
  <c r="B1205" i="2"/>
  <c r="H1196" i="2"/>
  <c r="G1196" i="2"/>
  <c r="F1196" i="2"/>
  <c r="E1196" i="2"/>
  <c r="D1196" i="2"/>
  <c r="C1196" i="2"/>
  <c r="B1196" i="2"/>
  <c r="B1191" i="2"/>
  <c r="H1182" i="2"/>
  <c r="G1182" i="2"/>
  <c r="F1182" i="2"/>
  <c r="E1182" i="2"/>
  <c r="D1182" i="2"/>
  <c r="C1182" i="2"/>
  <c r="B1182" i="2"/>
  <c r="B1177" i="2"/>
  <c r="H1168" i="2"/>
  <c r="G1168" i="2"/>
  <c r="F1168" i="2"/>
  <c r="E1168" i="2"/>
  <c r="D1168" i="2"/>
  <c r="C1168" i="2"/>
  <c r="B1168" i="2"/>
  <c r="B50" i="1"/>
  <c r="L4" i="4" s="1"/>
  <c r="A44" i="1"/>
  <c r="A48" i="1"/>
  <c r="B46" i="1"/>
  <c r="B45" i="1"/>
  <c r="B589" i="2"/>
  <c r="B558" i="2"/>
  <c r="B461" i="2"/>
  <c r="B1083" i="2" s="1"/>
  <c r="B1059" i="2"/>
  <c r="H1050" i="2"/>
  <c r="G1050" i="2"/>
  <c r="F1050" i="2"/>
  <c r="E1050" i="2"/>
  <c r="D1050" i="2"/>
  <c r="C1050" i="2"/>
  <c r="B1050" i="2"/>
  <c r="B1045" i="2"/>
  <c r="H1036" i="2"/>
  <c r="G1036" i="2"/>
  <c r="F1036" i="2"/>
  <c r="E1036" i="2"/>
  <c r="D1036" i="2"/>
  <c r="C1036" i="2"/>
  <c r="B1036" i="2"/>
  <c r="N46" i="4" l="1"/>
  <c r="N29" i="4"/>
  <c r="N38" i="4"/>
  <c r="N62" i="4"/>
  <c r="N47" i="4"/>
  <c r="N30" i="4"/>
  <c r="N75" i="4" s="1"/>
  <c r="N84" i="4" s="1"/>
  <c r="N20" i="4" s="1"/>
  <c r="N45" i="4"/>
  <c r="N28" i="4"/>
  <c r="N44" i="4"/>
  <c r="N27" i="4"/>
  <c r="N36" i="4"/>
  <c r="N55" i="4"/>
  <c r="N39" i="4"/>
  <c r="N63" i="4"/>
  <c r="N54" i="4"/>
  <c r="N53" i="4"/>
  <c r="N37" i="4"/>
  <c r="N35" i="4"/>
  <c r="N26" i="4"/>
  <c r="N71" i="4" s="1"/>
  <c r="N31" i="4"/>
  <c r="N76" i="4" s="1"/>
  <c r="N85" i="4" s="1"/>
  <c r="N21" i="4" s="1"/>
  <c r="B1085" i="2"/>
  <c r="E1107" i="2"/>
  <c r="E1089" i="2"/>
  <c r="E1116" i="2"/>
  <c r="E1125" i="2"/>
  <c r="E1126" i="2" s="1"/>
  <c r="E1098" i="2"/>
  <c r="B1073" i="2"/>
  <c r="B1031" i="2"/>
  <c r="H1022" i="2"/>
  <c r="G1022" i="2"/>
  <c r="F1022" i="2"/>
  <c r="E1022" i="2"/>
  <c r="D1022" i="2"/>
  <c r="C1022" i="2"/>
  <c r="B1022" i="2"/>
  <c r="B433" i="2"/>
  <c r="A47" i="1"/>
  <c r="B1017" i="2"/>
  <c r="H1008" i="2"/>
  <c r="G1008" i="2"/>
  <c r="F1008" i="2"/>
  <c r="E1008" i="2"/>
  <c r="D1008" i="2"/>
  <c r="C1008" i="2"/>
  <c r="B1008" i="2"/>
  <c r="B1003" i="2"/>
  <c r="H994" i="2"/>
  <c r="G994" i="2"/>
  <c r="F994" i="2"/>
  <c r="E994" i="2"/>
  <c r="D994" i="2"/>
  <c r="C994" i="2"/>
  <c r="B994" i="2"/>
  <c r="B989" i="2"/>
  <c r="H980" i="2"/>
  <c r="G980" i="2"/>
  <c r="F980" i="2"/>
  <c r="E980" i="2"/>
  <c r="D980" i="2"/>
  <c r="C980" i="2"/>
  <c r="B980" i="2"/>
  <c r="B975" i="2"/>
  <c r="A46" i="1"/>
  <c r="H966" i="2"/>
  <c r="G966" i="2"/>
  <c r="F966" i="2"/>
  <c r="E966" i="2"/>
  <c r="D966" i="2"/>
  <c r="C966" i="2"/>
  <c r="B966" i="2"/>
  <c r="A45" i="1"/>
  <c r="B961" i="2"/>
  <c r="H952" i="2"/>
  <c r="G952" i="2"/>
  <c r="F952" i="2"/>
  <c r="E952" i="2"/>
  <c r="D952" i="2"/>
  <c r="C952" i="2"/>
  <c r="B952" i="2"/>
  <c r="B947" i="2"/>
  <c r="H938" i="2"/>
  <c r="G938" i="2"/>
  <c r="F938" i="2"/>
  <c r="E938" i="2"/>
  <c r="D938" i="2"/>
  <c r="C938" i="2"/>
  <c r="B938" i="2"/>
  <c r="A21" i="1"/>
  <c r="A20" i="1"/>
  <c r="A19" i="1"/>
  <c r="A12" i="1"/>
  <c r="B933" i="2"/>
  <c r="H924" i="2"/>
  <c r="G924" i="2"/>
  <c r="F924" i="2"/>
  <c r="E924" i="2"/>
  <c r="D924" i="2"/>
  <c r="C924" i="2"/>
  <c r="B924" i="2"/>
  <c r="A42" i="1"/>
  <c r="B919" i="2"/>
  <c r="H910" i="2"/>
  <c r="G910" i="2"/>
  <c r="F910" i="2"/>
  <c r="E910" i="2"/>
  <c r="D910" i="2"/>
  <c r="C910" i="2"/>
  <c r="B910" i="2"/>
  <c r="B905" i="2"/>
  <c r="H896" i="2"/>
  <c r="G896" i="2"/>
  <c r="F896" i="2"/>
  <c r="E896" i="2"/>
  <c r="D896" i="2"/>
  <c r="C896" i="2"/>
  <c r="B896" i="2"/>
  <c r="B720" i="2"/>
  <c r="A41" i="1"/>
  <c r="B891" i="2"/>
  <c r="H882" i="2"/>
  <c r="G882" i="2"/>
  <c r="F882" i="2"/>
  <c r="E882" i="2"/>
  <c r="D882" i="2"/>
  <c r="C882" i="2"/>
  <c r="B882" i="2"/>
  <c r="B877" i="2"/>
  <c r="H868" i="2"/>
  <c r="G868" i="2"/>
  <c r="F868" i="2"/>
  <c r="E868" i="2"/>
  <c r="D868" i="2"/>
  <c r="C868" i="2"/>
  <c r="B868" i="2"/>
  <c r="A40" i="1"/>
  <c r="B863" i="2"/>
  <c r="H854" i="2"/>
  <c r="G854" i="2"/>
  <c r="F854" i="2"/>
  <c r="E854" i="2"/>
  <c r="D854" i="2"/>
  <c r="C854" i="2"/>
  <c r="B854" i="2"/>
  <c r="B849" i="2"/>
  <c r="H840" i="2"/>
  <c r="G840" i="2"/>
  <c r="F840" i="2"/>
  <c r="E840" i="2"/>
  <c r="D840" i="2"/>
  <c r="C840" i="2"/>
  <c r="B840" i="2"/>
  <c r="A39" i="1"/>
  <c r="B835" i="2"/>
  <c r="H826" i="2"/>
  <c r="G826" i="2"/>
  <c r="F826" i="2"/>
  <c r="E826" i="2"/>
  <c r="D826" i="2"/>
  <c r="C826" i="2"/>
  <c r="B826" i="2"/>
  <c r="B821" i="2"/>
  <c r="H812" i="2"/>
  <c r="G812" i="2"/>
  <c r="F812" i="2"/>
  <c r="E812" i="2"/>
  <c r="D812" i="2"/>
  <c r="C812" i="2"/>
  <c r="B812" i="2"/>
  <c r="A38" i="1"/>
  <c r="B807" i="2"/>
  <c r="H798" i="2"/>
  <c r="G798" i="2"/>
  <c r="F798" i="2"/>
  <c r="E798" i="2"/>
  <c r="D798" i="2"/>
  <c r="C798" i="2"/>
  <c r="B798" i="2"/>
  <c r="B793" i="2"/>
  <c r="H784" i="2"/>
  <c r="G784" i="2"/>
  <c r="F784" i="2"/>
  <c r="E784" i="2"/>
  <c r="D784" i="2"/>
  <c r="C784" i="2"/>
  <c r="B784" i="2"/>
  <c r="B779" i="2"/>
  <c r="H770" i="2"/>
  <c r="G770" i="2"/>
  <c r="F770" i="2"/>
  <c r="E770" i="2"/>
  <c r="D770" i="2"/>
  <c r="C770" i="2"/>
  <c r="B770" i="2"/>
  <c r="A37" i="1"/>
  <c r="A36" i="1"/>
  <c r="A35" i="1"/>
  <c r="B751" i="2"/>
  <c r="H742" i="2"/>
  <c r="G742" i="2"/>
  <c r="F742" i="2"/>
  <c r="E742" i="2"/>
  <c r="D742" i="2"/>
  <c r="C742" i="2"/>
  <c r="B742" i="2"/>
  <c r="H728" i="2"/>
  <c r="G728" i="2"/>
  <c r="F728" i="2"/>
  <c r="E728" i="2"/>
  <c r="D728" i="2"/>
  <c r="C728" i="2"/>
  <c r="B728" i="2"/>
  <c r="B723" i="2"/>
  <c r="H714" i="2"/>
  <c r="G714" i="2"/>
  <c r="F714" i="2"/>
  <c r="E714" i="2"/>
  <c r="D714" i="2"/>
  <c r="C714" i="2"/>
  <c r="B714" i="2"/>
  <c r="B695" i="2"/>
  <c r="H686" i="2"/>
  <c r="G686" i="2"/>
  <c r="F686" i="2"/>
  <c r="E686" i="2"/>
  <c r="D686" i="2"/>
  <c r="C686" i="2"/>
  <c r="B686" i="2"/>
  <c r="A34" i="1"/>
  <c r="B681" i="2"/>
  <c r="B667" i="2"/>
  <c r="B653" i="2"/>
  <c r="B639" i="2"/>
  <c r="B596" i="2"/>
  <c r="B625" i="2"/>
  <c r="B624" i="2"/>
  <c r="A31" i="1"/>
  <c r="H601" i="2"/>
  <c r="G601" i="2"/>
  <c r="F601" i="2"/>
  <c r="E601" i="2"/>
  <c r="D601" i="2"/>
  <c r="C601" i="2"/>
  <c r="B601" i="2"/>
  <c r="H587" i="2"/>
  <c r="G587" i="2"/>
  <c r="F587" i="2"/>
  <c r="E587" i="2"/>
  <c r="D587" i="2"/>
  <c r="C587" i="2"/>
  <c r="B587" i="2"/>
  <c r="B582" i="2"/>
  <c r="B551" i="2"/>
  <c r="B568" i="2"/>
  <c r="A29" i="1"/>
  <c r="H542" i="2"/>
  <c r="G542" i="2"/>
  <c r="F542" i="2"/>
  <c r="E542" i="2"/>
  <c r="D542" i="2"/>
  <c r="C542" i="2"/>
  <c r="B542" i="2"/>
  <c r="B537" i="2"/>
  <c r="A28" i="1"/>
  <c r="B482" i="2"/>
  <c r="H473" i="2"/>
  <c r="G473" i="2"/>
  <c r="F473" i="2"/>
  <c r="E473" i="2"/>
  <c r="D473" i="2"/>
  <c r="C473" i="2"/>
  <c r="B473" i="2"/>
  <c r="B465" i="2"/>
  <c r="B468" i="2"/>
  <c r="H459" i="2"/>
  <c r="G459" i="2"/>
  <c r="F459" i="2"/>
  <c r="E459" i="2"/>
  <c r="D459" i="2"/>
  <c r="C459" i="2"/>
  <c r="B459" i="2"/>
  <c r="A27" i="1"/>
  <c r="B454" i="2"/>
  <c r="H445" i="2"/>
  <c r="G445" i="2"/>
  <c r="F445" i="2"/>
  <c r="E445" i="2"/>
  <c r="D445" i="2"/>
  <c r="C445" i="2"/>
  <c r="B445" i="2"/>
  <c r="B440" i="2"/>
  <c r="H431" i="2"/>
  <c r="G431" i="2"/>
  <c r="F431" i="2"/>
  <c r="E431" i="2"/>
  <c r="D431" i="2"/>
  <c r="C431" i="2"/>
  <c r="B431" i="2"/>
  <c r="A26" i="1"/>
  <c r="B426" i="2"/>
  <c r="B417" i="2"/>
  <c r="C417" i="2"/>
  <c r="D417" i="2"/>
  <c r="E417" i="2"/>
  <c r="F417" i="2"/>
  <c r="G417" i="2"/>
  <c r="H417" i="2"/>
  <c r="B412" i="2"/>
  <c r="A25" i="1"/>
  <c r="A23" i="1"/>
  <c r="A24" i="1"/>
  <c r="B370" i="2"/>
  <c r="H361" i="2"/>
  <c r="G361" i="2"/>
  <c r="F361" i="2"/>
  <c r="E361" i="2"/>
  <c r="D361" i="2"/>
  <c r="C361" i="2"/>
  <c r="B361" i="2"/>
  <c r="B1024" i="2" l="1"/>
  <c r="B1052" i="2" s="1"/>
  <c r="B1010" i="2" s="1"/>
  <c r="B593" i="2"/>
  <c r="C1134" i="2"/>
  <c r="C1143" i="2" s="1"/>
  <c r="N50" i="4"/>
  <c r="P48" i="4" s="1"/>
  <c r="R48" i="4" s="1"/>
  <c r="N72" i="4"/>
  <c r="N81" i="4" s="1"/>
  <c r="N17" i="4" s="1"/>
  <c r="N73" i="4"/>
  <c r="N82" i="4" s="1"/>
  <c r="N18" i="4" s="1"/>
  <c r="N74" i="4"/>
  <c r="N83" i="4" s="1"/>
  <c r="N19" i="4" s="1"/>
  <c r="N68" i="4"/>
  <c r="N32" i="4"/>
  <c r="N59" i="4"/>
  <c r="C1090" i="2"/>
  <c r="C1112" i="2"/>
  <c r="C1130" i="2"/>
  <c r="B1101" i="2"/>
  <c r="B1118" i="2"/>
  <c r="B1092" i="2"/>
  <c r="C1109" i="2"/>
  <c r="B1109" i="2"/>
  <c r="C1125" i="2"/>
  <c r="B1128" i="2"/>
  <c r="B1119" i="2"/>
  <c r="C1089" i="2"/>
  <c r="B1126" i="2"/>
  <c r="B1090" i="2"/>
  <c r="C1119" i="2"/>
  <c r="B1127" i="2"/>
  <c r="B1089" i="2"/>
  <c r="B1120" i="2"/>
  <c r="C1102" i="2"/>
  <c r="C1098" i="2"/>
  <c r="C1099" i="2"/>
  <c r="C1100" i="2"/>
  <c r="B1093" i="2"/>
  <c r="C1107" i="2"/>
  <c r="C1120" i="2"/>
  <c r="C1127" i="2"/>
  <c r="B1111" i="2"/>
  <c r="B1130" i="2"/>
  <c r="B1098" i="2"/>
  <c r="B1103" i="2"/>
  <c r="B1091" i="2"/>
  <c r="B1100" i="2"/>
  <c r="B1121" i="2"/>
  <c r="C1118" i="2"/>
  <c r="C1103" i="2"/>
  <c r="C1094" i="2"/>
  <c r="B1094" i="2"/>
  <c r="B1117" i="2"/>
  <c r="C1091" i="2"/>
  <c r="C1110" i="2"/>
  <c r="C1129" i="2"/>
  <c r="C1117" i="2"/>
  <c r="B1110" i="2"/>
  <c r="C1108" i="2"/>
  <c r="C1101" i="2"/>
  <c r="B1102" i="2"/>
  <c r="B1107" i="2"/>
  <c r="B1108" i="2"/>
  <c r="B1112" i="2"/>
  <c r="C1126" i="2"/>
  <c r="C1116" i="2"/>
  <c r="C1128" i="2"/>
  <c r="B1099" i="2"/>
  <c r="B1125" i="2"/>
  <c r="C1121" i="2"/>
  <c r="B1129" i="2"/>
  <c r="C1111" i="2"/>
  <c r="B1116" i="2"/>
  <c r="C1093" i="2"/>
  <c r="C1092" i="2"/>
  <c r="B1075" i="2"/>
  <c r="B1076" i="2"/>
  <c r="B1078" i="2"/>
  <c r="B1079" i="2"/>
  <c r="B1074" i="2"/>
  <c r="B1077" i="2"/>
  <c r="C1079" i="2"/>
  <c r="D1079" i="2" s="1"/>
  <c r="C1078" i="2"/>
  <c r="D1078" i="2" s="1"/>
  <c r="C1077" i="2"/>
  <c r="D1077" i="2" s="1"/>
  <c r="C1076" i="2"/>
  <c r="D1076" i="2" s="1"/>
  <c r="C1075" i="2"/>
  <c r="D1075" i="2" s="1"/>
  <c r="C1074" i="2"/>
  <c r="D1074" i="2" s="1"/>
  <c r="C1073" i="2"/>
  <c r="D1073" i="2" s="1"/>
  <c r="E31" i="1"/>
  <c r="E41" i="1"/>
  <c r="A18" i="1"/>
  <c r="A16" i="1"/>
  <c r="E4" i="3"/>
  <c r="C4" i="3"/>
  <c r="B618" i="2" l="1"/>
  <c r="B912" i="2" s="1"/>
  <c r="P44" i="4"/>
  <c r="R44" i="4" s="1"/>
  <c r="P45" i="4"/>
  <c r="R45" i="4" s="1"/>
  <c r="P47" i="4"/>
  <c r="R47" i="4" s="1"/>
  <c r="P46" i="4"/>
  <c r="R46" i="4" s="1"/>
  <c r="P49" i="4"/>
  <c r="R49" i="4" s="1"/>
  <c r="P67" i="4"/>
  <c r="R67" i="4" s="1"/>
  <c r="P66" i="4"/>
  <c r="R66" i="4" s="1"/>
  <c r="P65" i="4"/>
  <c r="R65" i="4" s="1"/>
  <c r="P64" i="4"/>
  <c r="R64" i="4" s="1"/>
  <c r="P63" i="4"/>
  <c r="R63" i="4" s="1"/>
  <c r="P62" i="4"/>
  <c r="R62" i="4" s="1"/>
  <c r="P26" i="4"/>
  <c r="R26" i="4" s="1"/>
  <c r="P31" i="4"/>
  <c r="R31" i="4" s="1"/>
  <c r="P30" i="4"/>
  <c r="R30" i="4" s="1"/>
  <c r="P29" i="4"/>
  <c r="R29" i="4" s="1"/>
  <c r="P28" i="4"/>
  <c r="R28" i="4" s="1"/>
  <c r="P27" i="4"/>
  <c r="R27" i="4" s="1"/>
  <c r="P54" i="4"/>
  <c r="R54" i="4" s="1"/>
  <c r="P58" i="4"/>
  <c r="R58" i="4" s="1"/>
  <c r="P57" i="4"/>
  <c r="R57" i="4" s="1"/>
  <c r="P56" i="4"/>
  <c r="R56" i="4" s="1"/>
  <c r="P53" i="4"/>
  <c r="R53" i="4" s="1"/>
  <c r="P55" i="4"/>
  <c r="R55" i="4" s="1"/>
  <c r="N80" i="4"/>
  <c r="N16" i="4" s="1"/>
  <c r="N22" i="4" s="1"/>
  <c r="N77" i="4"/>
  <c r="N86" i="4" s="1"/>
  <c r="D1126" i="2"/>
  <c r="D1090" i="2"/>
  <c r="D1102" i="2"/>
  <c r="D1116" i="2"/>
  <c r="D1094" i="2"/>
  <c r="D1107" i="2"/>
  <c r="D1109" i="2"/>
  <c r="E1109" i="2"/>
  <c r="D1117" i="2"/>
  <c r="E1117" i="2"/>
  <c r="D1110" i="2"/>
  <c r="E1091" i="2"/>
  <c r="D1091" i="2"/>
  <c r="E1090" i="2"/>
  <c r="D1089" i="2"/>
  <c r="D1118" i="2"/>
  <c r="D1100" i="2"/>
  <c r="E1100" i="2"/>
  <c r="D1093" i="2"/>
  <c r="E1093" i="2"/>
  <c r="C1138" i="2" s="1"/>
  <c r="C1147" i="2" s="1"/>
  <c r="E1101" i="2"/>
  <c r="D1101" i="2"/>
  <c r="E1099" i="2"/>
  <c r="D1099" i="2"/>
  <c r="D1125" i="2"/>
  <c r="D1092" i="2"/>
  <c r="E1092" i="2"/>
  <c r="D1108" i="2"/>
  <c r="E1108" i="2"/>
  <c r="D1098" i="2"/>
  <c r="B1084" i="2"/>
  <c r="B1065" i="2"/>
  <c r="E47" i="1"/>
  <c r="E1074" i="2"/>
  <c r="B1134" i="2" s="1"/>
  <c r="B1143" i="2" s="1"/>
  <c r="E1075" i="2"/>
  <c r="B1135" i="2" s="1"/>
  <c r="B1144" i="2" s="1"/>
  <c r="E1079" i="2"/>
  <c r="B1139" i="2" s="1"/>
  <c r="B1148" i="2" s="1"/>
  <c r="E1078" i="2"/>
  <c r="B1138" i="2" s="1"/>
  <c r="B1147" i="2" s="1"/>
  <c r="E1077" i="2"/>
  <c r="B1137" i="2" s="1"/>
  <c r="B1146" i="2" s="1"/>
  <c r="E1076" i="2"/>
  <c r="B1136" i="2" s="1"/>
  <c r="B1145" i="2" s="1"/>
  <c r="A43" i="1" l="1"/>
  <c r="R50" i="4"/>
  <c r="C1135" i="2"/>
  <c r="C1144" i="2" s="1"/>
  <c r="R68" i="4"/>
  <c r="R59" i="4"/>
  <c r="R32" i="4"/>
  <c r="L74" i="4"/>
  <c r="L83" i="4" s="1"/>
  <c r="L19" i="4" s="1"/>
  <c r="L72" i="4"/>
  <c r="L81" i="4" s="1"/>
  <c r="L17" i="4" s="1"/>
  <c r="F1092" i="2"/>
  <c r="L73" i="4"/>
  <c r="L82" i="4" s="1"/>
  <c r="L18" i="4" s="1"/>
  <c r="L71" i="4"/>
  <c r="L80" i="4" s="1"/>
  <c r="L16" i="4" s="1"/>
  <c r="L75" i="4"/>
  <c r="L84" i="4" s="1"/>
  <c r="L20" i="4" s="1"/>
  <c r="L76" i="4"/>
  <c r="L85" i="4" s="1"/>
  <c r="L21" i="4" s="1"/>
  <c r="B1158" i="2"/>
  <c r="B1156" i="2"/>
  <c r="B1155" i="2"/>
  <c r="B1154" i="2"/>
  <c r="B1153" i="2"/>
  <c r="B1157" i="2"/>
  <c r="F1108" i="2"/>
  <c r="F1090" i="2"/>
  <c r="F1099" i="2"/>
  <c r="F1125" i="2"/>
  <c r="F1107" i="2"/>
  <c r="F1116" i="2"/>
  <c r="F1126" i="2"/>
  <c r="F1101" i="2"/>
  <c r="E1102" i="2"/>
  <c r="F1089" i="2"/>
  <c r="F1091" i="2"/>
  <c r="F1109" i="2"/>
  <c r="F1098" i="2"/>
  <c r="E1094" i="2"/>
  <c r="E1118" i="2"/>
  <c r="E1122" i="2" s="1"/>
  <c r="F1117" i="2"/>
  <c r="F1100" i="2"/>
  <c r="F1093" i="2"/>
  <c r="E1110" i="2"/>
  <c r="B384" i="2"/>
  <c r="H375" i="2"/>
  <c r="G375" i="2"/>
  <c r="F375" i="2"/>
  <c r="E375" i="2"/>
  <c r="D375" i="2"/>
  <c r="C375" i="2"/>
  <c r="B375" i="2"/>
  <c r="B356" i="2"/>
  <c r="H347" i="2"/>
  <c r="G347" i="2"/>
  <c r="F347" i="2"/>
  <c r="E347" i="2"/>
  <c r="D347" i="2"/>
  <c r="C347" i="2"/>
  <c r="B347" i="2"/>
  <c r="B70" i="2"/>
  <c r="A3" i="1" s="1"/>
  <c r="B76" i="2"/>
  <c r="H67" i="2"/>
  <c r="G67" i="2"/>
  <c r="F67" i="2"/>
  <c r="E67" i="2"/>
  <c r="D67" i="2"/>
  <c r="C67" i="2"/>
  <c r="B67" i="2"/>
  <c r="C1157" i="2" l="1"/>
  <c r="C1154" i="2"/>
  <c r="C1153" i="2"/>
  <c r="C1136" i="2"/>
  <c r="C1145" i="2" s="1"/>
  <c r="C1155" i="2" s="1"/>
  <c r="E1095" i="2"/>
  <c r="C1139" i="2"/>
  <c r="C1148" i="2" s="1"/>
  <c r="C1158" i="2" s="1"/>
  <c r="D1135" i="2"/>
  <c r="D1144" i="2" s="1"/>
  <c r="D1154" i="2" s="1"/>
  <c r="D1134" i="2"/>
  <c r="D1143" i="2" s="1"/>
  <c r="D1153" i="2" s="1"/>
  <c r="F1102" i="2"/>
  <c r="F1104" i="2" s="1"/>
  <c r="E1113" i="2"/>
  <c r="C1137" i="2"/>
  <c r="E1104" i="2"/>
  <c r="F1110" i="2"/>
  <c r="D1137" i="2" s="1"/>
  <c r="F1118" i="2"/>
  <c r="D1136" i="2" s="1"/>
  <c r="F1094" i="2"/>
  <c r="C47" i="1"/>
  <c r="D1138" i="2" l="1"/>
  <c r="D1147" i="2" s="1"/>
  <c r="D1157" i="2" s="1"/>
  <c r="C1146" i="2"/>
  <c r="D1139" i="2"/>
  <c r="D1148" i="2" s="1"/>
  <c r="D1158" i="2" s="1"/>
  <c r="F1113" i="2"/>
  <c r="D1146" i="2"/>
  <c r="D1156" i="2" s="1"/>
  <c r="C1140" i="2"/>
  <c r="D1145" i="2"/>
  <c r="D1155" i="2" s="1"/>
  <c r="F1122" i="2"/>
  <c r="F1095" i="2"/>
  <c r="C51" i="1"/>
  <c r="M5" i="4" s="1"/>
  <c r="A49" i="1"/>
  <c r="B272" i="2"/>
  <c r="H263" i="2"/>
  <c r="G263" i="2"/>
  <c r="F263" i="2"/>
  <c r="E263" i="2"/>
  <c r="D263" i="2"/>
  <c r="C263" i="2"/>
  <c r="B263" i="2"/>
  <c r="C1149" i="2" l="1"/>
  <c r="C1156" i="2"/>
  <c r="D1159" i="2"/>
  <c r="D1140" i="2"/>
  <c r="D1149" i="2" s="1"/>
  <c r="C52" i="1"/>
  <c r="M6" i="4" s="1"/>
  <c r="B53" i="1"/>
  <c r="L7" i="4" s="1"/>
  <c r="B54" i="1"/>
  <c r="L8" i="4" s="1"/>
  <c r="B52" i="1"/>
  <c r="L6" i="4" s="1"/>
  <c r="B55" i="1"/>
  <c r="L9" i="4" s="1"/>
  <c r="B51" i="1"/>
  <c r="L5" i="4" s="1"/>
  <c r="B56" i="1"/>
  <c r="L10" i="4" s="1"/>
  <c r="B765" i="2" l="1"/>
  <c r="H756" i="2"/>
  <c r="G756" i="2"/>
  <c r="F756" i="2"/>
  <c r="E756" i="2"/>
  <c r="D756" i="2"/>
  <c r="C756" i="2"/>
  <c r="B756" i="2"/>
  <c r="H700" i="2"/>
  <c r="G700" i="2"/>
  <c r="F700" i="2"/>
  <c r="E700" i="2"/>
  <c r="D700" i="2"/>
  <c r="C700" i="2"/>
  <c r="B700" i="2"/>
  <c r="H672" i="2"/>
  <c r="G672" i="2"/>
  <c r="F672" i="2"/>
  <c r="E672" i="2"/>
  <c r="D672" i="2"/>
  <c r="C672" i="2"/>
  <c r="B672" i="2"/>
  <c r="H658" i="2"/>
  <c r="G658" i="2"/>
  <c r="F658" i="2"/>
  <c r="E658" i="2"/>
  <c r="D658" i="2"/>
  <c r="C658" i="2"/>
  <c r="B658" i="2"/>
  <c r="H644" i="2"/>
  <c r="G644" i="2"/>
  <c r="F644" i="2"/>
  <c r="E644" i="2"/>
  <c r="D644" i="2"/>
  <c r="C644" i="2"/>
  <c r="B644" i="2"/>
  <c r="B258" i="2" l="1"/>
  <c r="B244" i="2"/>
  <c r="B230" i="2"/>
  <c r="B216" i="2"/>
  <c r="B202" i="2"/>
  <c r="B188" i="2"/>
  <c r="B174" i="2"/>
  <c r="B160" i="2"/>
  <c r="B146" i="2"/>
  <c r="B132" i="2"/>
  <c r="B118" i="2"/>
  <c r="B104" i="2"/>
  <c r="B90" i="2"/>
  <c r="B45" i="2"/>
  <c r="B28" i="2"/>
  <c r="B14" i="2"/>
  <c r="B398" i="2"/>
  <c r="B342" i="2"/>
  <c r="B328" i="2"/>
  <c r="B314" i="2"/>
  <c r="B300" i="2"/>
  <c r="B286" i="2"/>
  <c r="H630" i="2"/>
  <c r="G630" i="2"/>
  <c r="F630" i="2"/>
  <c r="E630" i="2"/>
  <c r="D630" i="2"/>
  <c r="C630" i="2"/>
  <c r="B630" i="2"/>
  <c r="H615" i="2"/>
  <c r="G615" i="2"/>
  <c r="F615" i="2"/>
  <c r="E615" i="2"/>
  <c r="D615" i="2"/>
  <c r="C615" i="2"/>
  <c r="B615" i="2"/>
  <c r="H573" i="2"/>
  <c r="G573" i="2"/>
  <c r="F573" i="2"/>
  <c r="E573" i="2"/>
  <c r="D573" i="2"/>
  <c r="C573" i="2"/>
  <c r="B573" i="2"/>
  <c r="H556" i="2"/>
  <c r="G556" i="2"/>
  <c r="F556" i="2"/>
  <c r="E556" i="2"/>
  <c r="D556" i="2"/>
  <c r="C556" i="2"/>
  <c r="B556" i="2"/>
  <c r="H487" i="2"/>
  <c r="G487" i="2"/>
  <c r="F487" i="2"/>
  <c r="E487" i="2"/>
  <c r="D487" i="2"/>
  <c r="C487" i="2"/>
  <c r="B487" i="2"/>
  <c r="G19" i="2"/>
  <c r="G5" i="2"/>
  <c r="H403" i="2"/>
  <c r="G403" i="2"/>
  <c r="F403" i="2"/>
  <c r="E403" i="2"/>
  <c r="D403" i="2"/>
  <c r="C403" i="2"/>
  <c r="B403" i="2"/>
  <c r="H389" i="2"/>
  <c r="G389" i="2"/>
  <c r="F389" i="2"/>
  <c r="E389" i="2"/>
  <c r="D389" i="2"/>
  <c r="C389" i="2"/>
  <c r="B389" i="2"/>
  <c r="H333" i="2"/>
  <c r="G333" i="2"/>
  <c r="F333" i="2"/>
  <c r="E333" i="2"/>
  <c r="D333" i="2"/>
  <c r="C333" i="2"/>
  <c r="B333" i="2"/>
  <c r="H319" i="2"/>
  <c r="G319" i="2"/>
  <c r="F319" i="2"/>
  <c r="E319" i="2"/>
  <c r="D319" i="2"/>
  <c r="C319" i="2"/>
  <c r="B319" i="2"/>
  <c r="H305" i="2"/>
  <c r="G305" i="2"/>
  <c r="F305" i="2"/>
  <c r="E305" i="2"/>
  <c r="D305" i="2"/>
  <c r="C305" i="2"/>
  <c r="B305" i="2"/>
  <c r="H291" i="2"/>
  <c r="G291" i="2"/>
  <c r="F291" i="2"/>
  <c r="E291" i="2"/>
  <c r="D291" i="2"/>
  <c r="C291" i="2"/>
  <c r="B291" i="2"/>
  <c r="H277" i="2"/>
  <c r="G277" i="2"/>
  <c r="F277" i="2"/>
  <c r="E277" i="2"/>
  <c r="D277" i="2"/>
  <c r="C277" i="2"/>
  <c r="B277" i="2"/>
  <c r="H249" i="2"/>
  <c r="G249" i="2"/>
  <c r="F249" i="2"/>
  <c r="E249" i="2"/>
  <c r="D249" i="2"/>
  <c r="C249" i="2"/>
  <c r="B249" i="2"/>
  <c r="H235" i="2"/>
  <c r="G235" i="2"/>
  <c r="F235" i="2"/>
  <c r="E235" i="2"/>
  <c r="D235" i="2"/>
  <c r="C235" i="2"/>
  <c r="B235" i="2"/>
  <c r="H221" i="2"/>
  <c r="G221" i="2"/>
  <c r="F221" i="2"/>
  <c r="E221" i="2"/>
  <c r="D221" i="2"/>
  <c r="C221" i="2"/>
  <c r="B221" i="2"/>
  <c r="H207" i="2"/>
  <c r="G207" i="2"/>
  <c r="F207" i="2"/>
  <c r="E207" i="2"/>
  <c r="D207" i="2"/>
  <c r="C207" i="2"/>
  <c r="B207" i="2"/>
  <c r="H193" i="2"/>
  <c r="G193" i="2"/>
  <c r="F193" i="2"/>
  <c r="E193" i="2"/>
  <c r="D193" i="2"/>
  <c r="C193" i="2"/>
  <c r="B193" i="2"/>
  <c r="H179" i="2"/>
  <c r="G179" i="2"/>
  <c r="F179" i="2"/>
  <c r="E179" i="2"/>
  <c r="D179" i="2"/>
  <c r="C179" i="2"/>
  <c r="B179" i="2"/>
  <c r="H165" i="2"/>
  <c r="G165" i="2"/>
  <c r="F165" i="2"/>
  <c r="E165" i="2"/>
  <c r="D165" i="2"/>
  <c r="C165" i="2"/>
  <c r="B165" i="2"/>
  <c r="H151" i="2"/>
  <c r="G151" i="2"/>
  <c r="F151" i="2"/>
  <c r="E151" i="2"/>
  <c r="D151" i="2"/>
  <c r="C151" i="2"/>
  <c r="B151" i="2"/>
  <c r="H137" i="2"/>
  <c r="G137" i="2"/>
  <c r="F137" i="2"/>
  <c r="E137" i="2"/>
  <c r="D137" i="2"/>
  <c r="C137" i="2"/>
  <c r="B137" i="2"/>
  <c r="H123" i="2"/>
  <c r="G123" i="2"/>
  <c r="F123" i="2"/>
  <c r="E123" i="2"/>
  <c r="D123" i="2"/>
  <c r="C123" i="2"/>
  <c r="B123" i="2"/>
  <c r="H109" i="2"/>
  <c r="G109" i="2"/>
  <c r="F109" i="2"/>
  <c r="E109" i="2"/>
  <c r="D109" i="2"/>
  <c r="C109" i="2"/>
  <c r="B109" i="2"/>
  <c r="H95" i="2"/>
  <c r="G95" i="2"/>
  <c r="F95" i="2"/>
  <c r="E95" i="2"/>
  <c r="D95" i="2"/>
  <c r="C95" i="2"/>
  <c r="B95" i="2"/>
  <c r="H81" i="2"/>
  <c r="G81" i="2"/>
  <c r="F81" i="2"/>
  <c r="E81" i="2"/>
  <c r="D81" i="2"/>
  <c r="C81" i="2"/>
  <c r="B81" i="2"/>
  <c r="H33" i="2"/>
  <c r="G33" i="2"/>
  <c r="F33" i="2"/>
  <c r="E33" i="2"/>
  <c r="D33" i="2"/>
  <c r="C33" i="2"/>
  <c r="B33" i="2"/>
  <c r="H19" i="2"/>
  <c r="F19" i="2"/>
  <c r="E19" i="2"/>
  <c r="D19" i="2"/>
  <c r="C19" i="2"/>
  <c r="B19" i="2"/>
  <c r="H5" i="2"/>
  <c r="F5" i="2"/>
  <c r="E5" i="2"/>
  <c r="D5" i="2"/>
  <c r="C5" i="2"/>
  <c r="B5" i="2"/>
  <c r="D52" i="1" l="1"/>
  <c r="N6" i="4" s="1"/>
  <c r="D51" i="1"/>
  <c r="N5" i="4" s="1"/>
  <c r="C53" i="1" l="1"/>
  <c r="M7" i="4" s="1"/>
  <c r="D53" i="1" l="1"/>
  <c r="N7" i="4" s="1"/>
  <c r="C54" i="1" l="1"/>
  <c r="M8" i="4" s="1"/>
  <c r="D54" i="1" l="1"/>
  <c r="N8" i="4" s="1"/>
  <c r="C55" i="1" l="1"/>
  <c r="M9" i="4" s="1"/>
  <c r="D55" i="1" l="1"/>
  <c r="N9" i="4" s="1"/>
  <c r="C56" i="1" l="1"/>
  <c r="M10" i="4" s="1"/>
  <c r="M11" i="4" s="1"/>
  <c r="C1159" i="2"/>
  <c r="D56" i="1" l="1"/>
  <c r="N10" i="4" s="1"/>
  <c r="D57" i="1"/>
  <c r="N11" i="4" s="1"/>
  <c r="F1131" i="2"/>
  <c r="E1131" i="2"/>
  <c r="M41" i="4"/>
  <c r="N41" i="4" l="1"/>
  <c r="P40" i="4" l="1"/>
  <c r="R40" i="4" s="1"/>
  <c r="P39" i="4"/>
  <c r="R39" i="4" s="1"/>
  <c r="P38" i="4"/>
  <c r="R38" i="4" s="1"/>
  <c r="P37" i="4"/>
  <c r="R37" i="4" s="1"/>
  <c r="P36" i="4"/>
  <c r="R36" i="4" s="1"/>
  <c r="P35" i="4"/>
  <c r="R35" i="4" s="1"/>
  <c r="R41" i="4" l="1"/>
</calcChain>
</file>

<file path=xl/sharedStrings.xml><?xml version="1.0" encoding="utf-8"?>
<sst xmlns="http://schemas.openxmlformats.org/spreadsheetml/2006/main" count="3398" uniqueCount="494">
  <si>
    <t>a</t>
  </si>
  <si>
    <t>b</t>
  </si>
  <si>
    <t>c</t>
  </si>
  <si>
    <t>d</t>
  </si>
  <si>
    <t>e</t>
  </si>
  <si>
    <t>f</t>
  </si>
  <si>
    <t>g</t>
  </si>
  <si>
    <t>h</t>
  </si>
  <si>
    <t>i</t>
  </si>
  <si>
    <t>j</t>
  </si>
  <si>
    <t>k</t>
  </si>
  <si>
    <t>- Select -</t>
  </si>
  <si>
    <t>Yes</t>
  </si>
  <si>
    <t>No</t>
  </si>
  <si>
    <t>Description</t>
  </si>
  <si>
    <t>• tab to the data entry cells.</t>
  </si>
  <si>
    <t>Introduction</t>
  </si>
  <si>
    <t>Text</t>
  </si>
  <si>
    <t>Version control</t>
  </si>
  <si>
    <t>Date</t>
  </si>
  <si>
    <t>Product Manager/s</t>
  </si>
  <si>
    <t>Jarrod Tosetti</t>
  </si>
  <si>
    <t>Steve Curtis</t>
  </si>
  <si>
    <t>Acceptance</t>
  </si>
  <si>
    <t>Technical Clearance</t>
  </si>
  <si>
    <t>Name</t>
  </si>
  <si>
    <t>Position</t>
  </si>
  <si>
    <t>Version accepted</t>
  </si>
  <si>
    <t>Product owner approval</t>
  </si>
  <si>
    <t>Version Control</t>
  </si>
  <si>
    <t>Version</t>
  </si>
  <si>
    <t>Revision Date</t>
  </si>
  <si>
    <t>Author</t>
  </si>
  <si>
    <t>Summary of change</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</si>
  <si>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</si>
  <si>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</si>
  <si>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</si>
  <si>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</si>
  <si>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</si>
  <si>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</si>
  <si>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</si>
  <si>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</si>
  <si>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</si>
  <si>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</si>
  <si>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</si>
  <si>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</si>
  <si>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</si>
  <si>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</si>
  <si>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</si>
  <si>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</si>
  <si>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</si>
  <si>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</si>
  <si>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</si>
  <si>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Guidance on field entries - Check here for messages on your entries</t>
  </si>
  <si>
    <t>Prompts and enables data entry to enable calculation</t>
  </si>
  <si>
    <t>Provides guidance on missing and excess data</t>
  </si>
  <si>
    <t>Current version no</t>
  </si>
  <si>
    <t>Type:</t>
  </si>
  <si>
    <t>Label:</t>
  </si>
  <si>
    <t>Value:</t>
  </si>
  <si>
    <t>Length:</t>
  </si>
  <si>
    <t>ParamMax</t>
  </si>
  <si>
    <t>Error</t>
  </si>
  <si>
    <t>Calc</t>
  </si>
  <si>
    <t>N/A</t>
  </si>
  <si>
    <t>Unlimited</t>
  </si>
  <si>
    <t>Notes:</t>
  </si>
  <si>
    <t xml:space="preserve">Contains the cell coordinates of the UX worksheet and sections to allow VI users to readily locate the required elements of the worksheet. </t>
  </si>
  <si>
    <t>Dynamic text to provide a worksheet header to match the calculation type selected according to project status.</t>
  </si>
  <si>
    <t>UX section co-ordinates</t>
  </si>
  <si>
    <t>Worksheet heading</t>
  </si>
  <si>
    <t>Fixed text</t>
  </si>
  <si>
    <t>Navigation instructions</t>
  </si>
  <si>
    <t xml:space="preserve">Limited to the capacity of a single row of cells without wrapping or merging. </t>
  </si>
  <si>
    <t>Fixed instructional text.</t>
  </si>
  <si>
    <t>Standard navigation instructions - regular text</t>
  </si>
  <si>
    <t>Standard navigation instructions - link</t>
  </si>
  <si>
    <t>Hyperlink</t>
  </si>
  <si>
    <t>Link to Enter information section</t>
  </si>
  <si>
    <t xml:space="preserve">Link to Guidance on field entries </t>
  </si>
  <si>
    <t>Link to Result</t>
  </si>
  <si>
    <t>Hyperlink to aid easy navigation to the section to enter information.</t>
  </si>
  <si>
    <t xml:space="preserve">Hyperlink to aid easy navigation to the section providing guidance on field entries. </t>
  </si>
  <si>
    <t>Hyperlink to aid easy navigation to the Results section</t>
  </si>
  <si>
    <t>Top of sheet</t>
  </si>
  <si>
    <t>Enter information - Header</t>
  </si>
  <si>
    <t>Data Entry</t>
  </si>
  <si>
    <t>Hidden text for VI users</t>
  </si>
  <si>
    <t>Arial</t>
  </si>
  <si>
    <t>White</t>
  </si>
  <si>
    <t>Teal</t>
  </si>
  <si>
    <t>Bold</t>
  </si>
  <si>
    <t>Normal</t>
  </si>
  <si>
    <t>Font</t>
  </si>
  <si>
    <t>Font size</t>
  </si>
  <si>
    <t>Row height</t>
  </si>
  <si>
    <t>Text col</t>
  </si>
  <si>
    <t>BG col</t>
  </si>
  <si>
    <t>Contains text "Top of sheet" to alert VI users where they are on the worksheet.</t>
  </si>
  <si>
    <t>Paragraph leader</t>
  </si>
  <si>
    <t>Black</t>
  </si>
  <si>
    <t>Standard navigation instructions - Paragraph leader</t>
  </si>
  <si>
    <t>Regular text</t>
  </si>
  <si>
    <t>Blue</t>
  </si>
  <si>
    <t>Underlined</t>
  </si>
  <si>
    <t>T-face</t>
  </si>
  <si>
    <t>Worksheet header</t>
  </si>
  <si>
    <t>Section header</t>
  </si>
  <si>
    <t>Instructions - Background &amp; when to use</t>
  </si>
  <si>
    <t>Paragraph leader - highlighted</t>
  </si>
  <si>
    <t>Style Format look-up table</t>
  </si>
  <si>
    <t>Style</t>
  </si>
  <si>
    <t>Table header</t>
  </si>
  <si>
    <t>Just</t>
  </si>
  <si>
    <t>Left</t>
  </si>
  <si>
    <t>Centre</t>
  </si>
  <si>
    <t>Table header for Description in data entry table</t>
  </si>
  <si>
    <t>Enter information table - Description</t>
  </si>
  <si>
    <t>Mandatory fields - Paragraph leader</t>
  </si>
  <si>
    <t>Mandatory fields - instructions</t>
  </si>
  <si>
    <t>Enter information - Guidance - Paragraph leader  - highlighted</t>
  </si>
  <si>
    <t>Guidance - Paragraph leader</t>
  </si>
  <si>
    <t>Enter information - Mandatory fields - instructions</t>
  </si>
  <si>
    <t>Enter information - Mandatory fields - Paragraph leader  - highlighted</t>
  </si>
  <si>
    <t>Regular text - 2 rows</t>
  </si>
  <si>
    <t>Regular text - 3 rows</t>
  </si>
  <si>
    <t>Enter information table - Value</t>
  </si>
  <si>
    <t>Table header for Value in data entry table</t>
  </si>
  <si>
    <t xml:space="preserve">Limited to the capacity of two rows of text. </t>
  </si>
  <si>
    <t xml:space="preserve">Data entry </t>
  </si>
  <si>
    <t>Dependant</t>
  </si>
  <si>
    <t>Sky blue</t>
  </si>
  <si>
    <t>Data validation dropdown list</t>
  </si>
  <si>
    <t xml:space="preserve">Defined in dropdown list. </t>
  </si>
  <si>
    <t>List:</t>
  </si>
  <si>
    <t>Numeric</t>
  </si>
  <si>
    <t>Numeric (calculated)</t>
  </si>
  <si>
    <t>Calculated value</t>
  </si>
  <si>
    <t>User access when protected?</t>
  </si>
  <si>
    <t>ParamMin:</t>
  </si>
  <si>
    <t>ParamMax:</t>
  </si>
  <si>
    <t>Error:</t>
  </si>
  <si>
    <t>Calc:</t>
  </si>
  <si>
    <t>User access when protected?:</t>
  </si>
  <si>
    <t>Detailed calculation</t>
  </si>
  <si>
    <t>Paragraph leader - 2 rows</t>
  </si>
  <si>
    <t>End of row</t>
  </si>
  <si>
    <t>Cell A1</t>
  </si>
  <si>
    <t>Cell B1</t>
  </si>
  <si>
    <t>Cell A2</t>
  </si>
  <si>
    <t>Cell A3</t>
  </si>
  <si>
    <t>Cell A4</t>
  </si>
  <si>
    <t>Cell A5</t>
  </si>
  <si>
    <t>Cell A6</t>
  </si>
  <si>
    <t>Cell A7</t>
  </si>
  <si>
    <t>Cell A8</t>
  </si>
  <si>
    <t>Cell A9</t>
  </si>
  <si>
    <t>Cell A10</t>
  </si>
  <si>
    <t>Cell A11</t>
  </si>
  <si>
    <t>Cell A14</t>
  </si>
  <si>
    <t>Cell A15</t>
  </si>
  <si>
    <r>
      <t xml:space="preserve">Version Control &amp; About this workbook </t>
    </r>
    <r>
      <rPr>
        <sz val="11"/>
        <color rgb="FF006666"/>
        <rFont val="Arial"/>
        <family val="2"/>
      </rPr>
      <t>(Hidden from users)</t>
    </r>
  </si>
  <si>
    <r>
      <t xml:space="preserve">Reference Module </t>
    </r>
    <r>
      <rPr>
        <sz val="11"/>
        <color rgb="FF006666"/>
        <rFont val="Arial"/>
        <family val="2"/>
      </rPr>
      <t>(Hidden from users)</t>
    </r>
  </si>
  <si>
    <t>Cell A16</t>
  </si>
  <si>
    <t>Cell A18</t>
  </si>
  <si>
    <t>Cell A17</t>
  </si>
  <si>
    <t>Cell A19</t>
  </si>
  <si>
    <t>Cell A20</t>
  </si>
  <si>
    <t>Cell A21</t>
  </si>
  <si>
    <t>Cell A23</t>
  </si>
  <si>
    <t>Cell A24</t>
  </si>
  <si>
    <t>Cell A25</t>
  </si>
  <si>
    <t>Cell A22</t>
  </si>
  <si>
    <t>Cell A26</t>
  </si>
  <si>
    <t>Cell A27</t>
  </si>
  <si>
    <t>Cell A28</t>
  </si>
  <si>
    <t>Cell A29</t>
  </si>
  <si>
    <t>Cell A30</t>
  </si>
  <si>
    <t>Cell A31</t>
  </si>
  <si>
    <t>Cell A32</t>
  </si>
  <si>
    <t>Cell A33</t>
  </si>
  <si>
    <t>Cell A34</t>
  </si>
  <si>
    <t>Cell A35</t>
  </si>
  <si>
    <t>Cell A36</t>
  </si>
  <si>
    <t>Cell A37</t>
  </si>
  <si>
    <t>Cell A38</t>
  </si>
  <si>
    <r>
      <t>Testing module</t>
    </r>
    <r>
      <rPr>
        <b/>
        <sz val="12"/>
        <color rgb="FF006666"/>
        <rFont val="Arial"/>
        <family val="2"/>
      </rPr>
      <t xml:space="preserve"> </t>
    </r>
    <r>
      <rPr>
        <sz val="12"/>
        <color rgb="FF006666"/>
        <rFont val="Calibri"/>
        <family val="2"/>
        <scheme val="minor"/>
      </rPr>
      <t>(hidden from users)</t>
    </r>
  </si>
  <si>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</si>
  <si>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Additional formatting information:</t>
  </si>
  <si>
    <t>Use either:</t>
  </si>
  <si>
    <t>• the arrow keys to move around this tool</t>
  </si>
  <si>
    <t>Section header - 2 rows</t>
  </si>
  <si>
    <t>All fields marked with * must be completed</t>
  </si>
  <si>
    <t>• Complete all fields with a * or we will be unable to work out your deduction.</t>
  </si>
  <si>
    <r>
      <t xml:space="preserve">• Check the </t>
    </r>
    <r>
      <rPr>
        <b/>
        <sz val="11"/>
        <rFont val="Arial"/>
        <family val="2"/>
      </rPr>
      <t>Guidance</t>
    </r>
    <r>
      <rPr>
        <sz val="11"/>
        <rFont val="Arial"/>
        <family val="2"/>
      </rPr>
      <t xml:space="preserve"> section underneath the</t>
    </r>
    <r>
      <rPr>
        <b/>
        <sz val="11"/>
        <rFont val="Arial"/>
        <family val="2"/>
      </rPr>
      <t xml:space="preserve"> Enter</t>
    </r>
    <r>
      <rPr>
        <sz val="11"/>
        <rFont val="Arial"/>
        <family val="2"/>
      </rPr>
      <t xml:space="preserve"> table for messages as you go.</t>
    </r>
  </si>
  <si>
    <t>• Guidance for field entries - to help you correctly complete the calculator</t>
  </si>
  <si>
    <t>Filter Values</t>
  </si>
  <si>
    <t>Tech Clearance</t>
  </si>
  <si>
    <t>Rows suggested for Tech clearance review:</t>
  </si>
  <si>
    <t>Total Rows:</t>
  </si>
  <si>
    <t>% for suggested review:</t>
  </si>
  <si>
    <t>Things to know</t>
  </si>
  <si>
    <t>End of calculator</t>
  </si>
  <si>
    <t>Top of calculator</t>
  </si>
  <si>
    <t>• Things to know</t>
  </si>
  <si>
    <t>Cell A39</t>
  </si>
  <si>
    <r>
      <rPr>
        <b/>
        <sz val="11"/>
        <color theme="1"/>
        <rFont val="Arial"/>
        <family val="2"/>
      </rPr>
      <t>Note:</t>
    </r>
    <r>
      <rPr>
        <sz val="11"/>
        <color theme="1"/>
        <rFont val="Arial"/>
        <family val="2"/>
      </rPr>
      <t xml:space="preserve"> The calculated results are based on the information you provided at the time of calculation. You should use these results as an estimate and for guidance purposes only. </t>
    </r>
  </si>
  <si>
    <t>Standard navigation instructions - paragraph leader</t>
  </si>
  <si>
    <t>Hyperlink to aid easy navigation to Things to know.</t>
  </si>
  <si>
    <t>Link to Things to know section</t>
  </si>
  <si>
    <t>Things to know - Header</t>
  </si>
  <si>
    <t>Instructions - Background &amp; when/how to use</t>
  </si>
  <si>
    <t>Things to know - regular text</t>
  </si>
  <si>
    <t>Thngs to know - Paragraph leader</t>
  </si>
  <si>
    <t>Regular text - in table - dependent</t>
  </si>
  <si>
    <t>Regular text - in table - 1 row</t>
  </si>
  <si>
    <t>Format change</t>
  </si>
  <si>
    <t>Regular text - in table - 2 rows</t>
  </si>
  <si>
    <t>Regular text - in table - 3 rows</t>
  </si>
  <si>
    <t>Calculated date</t>
  </si>
  <si>
    <t>Ariel</t>
  </si>
  <si>
    <t>Dynamic to include today's date.</t>
  </si>
  <si>
    <t>Cell A12</t>
  </si>
  <si>
    <t>Free-form text with a character limit.</t>
  </si>
  <si>
    <t>Length (character limt):</t>
  </si>
  <si>
    <t>Addition</t>
  </si>
  <si>
    <t>Cell A40</t>
  </si>
  <si>
    <t>Cell A43</t>
  </si>
  <si>
    <t>Cell A44</t>
  </si>
  <si>
    <t>Cell A41</t>
  </si>
  <si>
    <t>Cell A42</t>
  </si>
  <si>
    <t>Comments</t>
  </si>
  <si>
    <t>Filter</t>
  </si>
  <si>
    <t>Cell A13</t>
  </si>
  <si>
    <t>Tech Clearance - Content change</t>
  </si>
  <si>
    <t>Regular text - in table - 4 rows</t>
  </si>
  <si>
    <t>This cell allows free-form text to be entered by the user which is controlled by data validation [see Length (character limit) above].</t>
  </si>
  <si>
    <t>Assistant Director, Online Products</t>
  </si>
  <si>
    <t>Lender’s mortgage insurance
• Insurance taken out by the lender and billed to you</t>
  </si>
  <si>
    <t>Costs for preparing and filing mortgage documents (including solicitors’ fees)</t>
  </si>
  <si>
    <t>Mortgage broker fees</t>
  </si>
  <si>
    <t>Fees for a valuation required for a loan approval</t>
  </si>
  <si>
    <t>Days</t>
  </si>
  <si>
    <t>Amount to claim</t>
  </si>
  <si>
    <t>Step 1 - Loan details</t>
  </si>
  <si>
    <t xml:space="preserve">• Result - your yearly claimable amounts are detailed here </t>
  </si>
  <si>
    <t>Retain this for your future tax returns.</t>
  </si>
  <si>
    <t>Property name</t>
  </si>
  <si>
    <t>Address</t>
  </si>
  <si>
    <t>Total loan amount *</t>
  </si>
  <si>
    <t>Loan settlement date *</t>
  </si>
  <si>
    <t>Get your rental expenses claim right:</t>
  </si>
  <si>
    <t>Amount of loan used only for rental property purchase</t>
  </si>
  <si>
    <t>Stamp duty charged on mortgage registration (passed on by your lender)</t>
  </si>
  <si>
    <t>Title search fees (charged by your lender)</t>
  </si>
  <si>
    <t>Loan term *</t>
  </si>
  <si>
    <t>Deductible borrowing expenses calculator</t>
  </si>
  <si>
    <t>Claim year</t>
  </si>
  <si>
    <t>Loan establishment fees</t>
  </si>
  <si>
    <t>Borrowing expenses adjusted for loan use</t>
  </si>
  <si>
    <r>
      <t xml:space="preserve">Step 2 - Borrowing expenses:
</t>
    </r>
    <r>
      <rPr>
        <sz val="11"/>
        <color theme="1"/>
        <rFont val="Arial"/>
        <family val="2"/>
      </rPr>
      <t>• Total expenses to take out your loan.</t>
    </r>
  </si>
  <si>
    <t>Total borrowing expenses</t>
  </si>
  <si>
    <t>You can only claim expenses for the periods you can direct connect to gaining assessable income.
You must also apportion these yearly claim amounts where:
     • your property was not used as a rental property for part of the year
     • only part of your property was rented out
     • you used the property or kept vacant for yourself
     • you rented it at below market rates.</t>
  </si>
  <si>
    <t>Deductible borrowing expenses calculator - Cell Coordinates</t>
  </si>
  <si>
    <t>Cell E2</t>
  </si>
  <si>
    <t>Dynamic - see notes</t>
  </si>
  <si>
    <t>Fixed instructional text - entered directly into the UI sheet to accommodate formating.</t>
  </si>
  <si>
    <t>Hyperlink to aid easy navigation to the ATO's Rental properties - Borrowing expenses PDF - https://caat-p-001.sitecorecontenthub.cloud/api/public/content/85df9696-803e-4de3-8d61-c1a30dcf8bc2_TaxTimeToolkit_Rentalproperties_Rental_borrowing_expenses_pdf.</t>
  </si>
  <si>
    <t>• Enter your information here to allow your borrowing expenses claimable amount for each year to be worked out</t>
  </si>
  <si>
    <t xml:space="preserve">Link to ATO's Rental properties Borrowing Expenses' PDF to provide instructional content on what should be claimed at Borrowing expenses. </t>
  </si>
  <si>
    <t>Limited to the capacity of two rows of text.</t>
  </si>
  <si>
    <t xml:space="preserve">• See 'Rental properties - Borrowing expenses' for information about claiming these expenses </t>
  </si>
  <si>
    <t>Instructions - Standard disclaimer required</t>
  </si>
  <si>
    <t>Enter your information here to work out your borrowing expenses claimable amounts for each year *</t>
  </si>
  <si>
    <t>Enter information table - Paragraph leader</t>
  </si>
  <si>
    <t>Cell B25</t>
  </si>
  <si>
    <t>Error message needs is adjusted via data validation in cell in the Borrowing expenses sheet.</t>
  </si>
  <si>
    <t>Enter information table - Value name</t>
  </si>
  <si>
    <t>This cell allows values to be entered to be entered by the user which is controlled by data validation [see Length (character limit) above].</t>
  </si>
  <si>
    <t>11 characters including decimal</t>
  </si>
  <si>
    <t>Numerical data entry by user within defined data validation.</t>
  </si>
  <si>
    <t>Fixed instructional text requesting property name</t>
  </si>
  <si>
    <t>Fixed instructional text requesting address</t>
  </si>
  <si>
    <t>Fixed instructional text requesting total loan amount</t>
  </si>
  <si>
    <t>Enter information - Prompt - Loan settlement date</t>
  </si>
  <si>
    <t>Enter information - Prompt - Total loan amount</t>
  </si>
  <si>
    <t>Enter information - Prompt - Address</t>
  </si>
  <si>
    <t>Enter information - Prompt - Property Name</t>
  </si>
  <si>
    <t>Enter information - Value - Property name</t>
  </si>
  <si>
    <t>Enter information - Value - Address</t>
  </si>
  <si>
    <t>Enter information - Value - Total Loan amount</t>
  </si>
  <si>
    <t>Enter information - Date - Loan settlement date</t>
  </si>
  <si>
    <t>Date format</t>
  </si>
  <si>
    <t>Date entry by user within defined data validation.</t>
  </si>
  <si>
    <r>
      <rPr>
        <b/>
        <sz val="11"/>
        <color theme="1"/>
        <rFont val="Arial"/>
        <family val="2"/>
      </rPr>
      <t>Note:</t>
    </r>
    <r>
      <rPr>
        <sz val="11"/>
        <color theme="1"/>
        <rFont val="Arial"/>
        <family val="2"/>
      </rPr>
      <t xml:space="preserve"> This is specified as today's date and changes dynamically.</t>
    </r>
  </si>
  <si>
    <t>Enter information - Prompt - Loan tem</t>
  </si>
  <si>
    <t>Numeric data entry by user using drop list list controlled by data validation.</t>
  </si>
  <si>
    <t>Data entry - Loan term in years</t>
  </si>
  <si>
    <t>See data validation list bleow</t>
  </si>
  <si>
    <t>Enter information - Loan term (in years)</t>
  </si>
  <si>
    <t>Cell E27</t>
  </si>
  <si>
    <t>Cell E28</t>
  </si>
  <si>
    <t>Cell E29</t>
  </si>
  <si>
    <t>Cell E30</t>
  </si>
  <si>
    <t>Defined in dropdown list</t>
  </si>
  <si>
    <r>
      <t xml:space="preserve">Select whether any part of the loan </t>
    </r>
    <r>
      <rPr>
        <b/>
        <sz val="11"/>
        <color theme="1"/>
        <rFont val="Arial"/>
        <family val="2"/>
      </rPr>
      <t>not</t>
    </r>
    <r>
      <rPr>
        <sz val="11"/>
        <color theme="1"/>
        <rFont val="Arial"/>
        <family val="2"/>
      </rPr>
      <t xml:space="preserve"> used to purchase the rental property</t>
    </r>
  </si>
  <si>
    <t>Was any part of the loan used for any other purpose? *
• Did you use some of the loan to buy something else (for example - a private motor vehicle)
  as well as the rental property.</t>
  </si>
  <si>
    <t>Enter information - Prompt - Was any part of the loan used for any other purpose?</t>
  </si>
  <si>
    <t>Enter information - Data entry - Was any part of the loan used for any other purpose?</t>
  </si>
  <si>
    <r>
      <t xml:space="preserve">Prompt to select whether any part of the loan </t>
    </r>
    <r>
      <rPr>
        <b/>
        <sz val="11"/>
        <color theme="1"/>
        <rFont val="Arial"/>
        <family val="2"/>
      </rPr>
      <t>not</t>
    </r>
    <r>
      <rPr>
        <sz val="11"/>
        <color theme="1"/>
        <rFont val="Arial"/>
        <family val="2"/>
      </rPr>
      <t xml:space="preserve"> used to purchase the rental property</t>
    </r>
  </si>
  <si>
    <t>Enter information - Prompt - Amount of loan used for another purpose (not used to purchase the rental property) *</t>
  </si>
  <si>
    <r>
      <t xml:space="preserve">Prompt to the amount of the loan </t>
    </r>
    <r>
      <rPr>
        <b/>
        <sz val="11"/>
        <color theme="1"/>
        <rFont val="Arial"/>
        <family val="2"/>
      </rPr>
      <t>not</t>
    </r>
    <r>
      <rPr>
        <sz val="11"/>
        <color theme="1"/>
        <rFont val="Arial"/>
        <family val="2"/>
      </rPr>
      <t xml:space="preserve"> used to purchase the rental property - entered directly into the UI sheet to accommodate formating.</t>
    </r>
  </si>
  <si>
    <t>Enter information - Value - Amount of loan used for another purpose (not used to purchase the rental property) *</t>
  </si>
  <si>
    <t>Enter information - Calculated field label - Amount of loan used only for rental property purchase</t>
  </si>
  <si>
    <t>Enter information table - Calculated value name</t>
  </si>
  <si>
    <t>Label for the amount of loan used only for rental property purchase which is a calculated value.</t>
  </si>
  <si>
    <t>Cell E31</t>
  </si>
  <si>
    <t>Enter information - Calculated value - Amount of loan used only for rental property purchase</t>
  </si>
  <si>
    <t>Calculated value being the total loan amount less the amount of loan used for another purpose.</t>
  </si>
  <si>
    <t>Enter information table - Calculated value</t>
  </si>
  <si>
    <t>Conditional formating has been applied to this cell to highlight when the data between E31 and E32 is inconsistent:
- When No is selected at E30, and E31 is not 0
- When Yes is selected at E30, and E31 is 0
- When - Select - is selected, and E31 is not 0</t>
  </si>
  <si>
    <t>Fixed instructional text</t>
  </si>
  <si>
    <t>Fixed instructional text  - entered directly into the UI sheet to accommodate formating.</t>
  </si>
  <si>
    <t>Step 2 - Borrowing expenses:
• Total expenses to take out your loan.</t>
  </si>
  <si>
    <t>Enter information - Table header - Description</t>
  </si>
  <si>
    <t>Enter information - Table header - Value</t>
  </si>
  <si>
    <t>Enter information - Prompt - Loan establishment fees</t>
  </si>
  <si>
    <t>Fixed instructional text requesting loan establishment fees</t>
  </si>
  <si>
    <t>Enter information - Prompt - Lender’s mortgage insurance</t>
  </si>
  <si>
    <t xml:space="preserve">Limited to the capacity of two row of text. </t>
  </si>
  <si>
    <t>Fixed instructional text requesting Lender’s mortgage insurance cost</t>
  </si>
  <si>
    <t>Cell E35</t>
  </si>
  <si>
    <t>Enter information - Value - Loan establishment fees</t>
  </si>
  <si>
    <t>8 characters including decimal</t>
  </si>
  <si>
    <t>Enter information - Value - Lender’s mortgage insurance</t>
  </si>
  <si>
    <t>Cell E36</t>
  </si>
  <si>
    <t>Cell E37</t>
  </si>
  <si>
    <t>Enter information - Prompt - Stamp duty charged on mortgage registration</t>
  </si>
  <si>
    <t>Limited to the capacity of a single row of cells without wrapping or merging.</t>
  </si>
  <si>
    <t>Fixed instructional text requesting Stamp duty charged on mortgage registration</t>
  </si>
  <si>
    <t>6 characters including decimal</t>
  </si>
  <si>
    <t>Enter information - Prompt - Title search fees (charged by your lender)</t>
  </si>
  <si>
    <t>Cell E38</t>
  </si>
  <si>
    <t>Enter information - Value - Title search fees (charged by your lender)</t>
  </si>
  <si>
    <t>Cell E39</t>
  </si>
  <si>
    <t>Enter information - Prompt - Costs for preparing and filing mortgage documents (including solicitors’ fees)</t>
  </si>
  <si>
    <t>Enter information - Value - Costs for preparing and filing mortgage documents (including solicitors’ fees)</t>
  </si>
  <si>
    <t>Cell E40</t>
  </si>
  <si>
    <t>Enter information - Prompt - Mortgage broker fees</t>
  </si>
  <si>
    <t>Enter information - Value - Mortgage broker fees</t>
  </si>
  <si>
    <t>Cell E41</t>
  </si>
  <si>
    <t>Enter information - Prompt - Fees for a valuation required for a loan approval</t>
  </si>
  <si>
    <t>Enter information - Value - Fees for a valuation required for a loan approval</t>
  </si>
  <si>
    <t>Enter information - Calculated field label - Total borrowing expenses</t>
  </si>
  <si>
    <t>Enter information table - Calculated field value</t>
  </si>
  <si>
    <t>Enter information - Calculated field value - Total borrowing expenses</t>
  </si>
  <si>
    <t>We will provide guidance to help you enter your responses.</t>
  </si>
  <si>
    <t>Guidance Section header</t>
  </si>
  <si>
    <t>Results Section header</t>
  </si>
  <si>
    <t>Cell E34</t>
  </si>
  <si>
    <t>Cell E26</t>
  </si>
  <si>
    <t>Cell B24</t>
  </si>
  <si>
    <t>• Are your borrowing expenses are $100 or less? Claim the amount in full in the first year you include Rental income and expenses in your return. You do not need to use this calculator.</t>
  </si>
  <si>
    <t>• Are your borrowing expenses are more than $100? Use this calculator to apportion your expenses over 5 years or the period of the loan, whichever is the lesser.</t>
  </si>
  <si>
    <t xml:space="preserve">Note: The calculated results are based on the information you provided at the time of calculation. You should use these results as an estimate and for guidance purposes only. </t>
  </si>
  <si>
    <t>• Check the Guidance section underneath the Enter table for messages as you go.</t>
  </si>
  <si>
    <t>Things to know - header</t>
  </si>
  <si>
    <t>Results section header</t>
  </si>
  <si>
    <t>Guidance section header</t>
  </si>
  <si>
    <t>Cell A45</t>
  </si>
  <si>
    <t>Results - Calculated field label - Property Name</t>
  </si>
  <si>
    <t>50 characters (see data validation at source cell)</t>
  </si>
  <si>
    <t>Cell B45</t>
  </si>
  <si>
    <t>Cell A46</t>
  </si>
  <si>
    <t>Cell B46</t>
  </si>
  <si>
    <t>Calculated value being the Property name entered at the borrowing expenses sheet cell B24.</t>
  </si>
  <si>
    <t>Calculated value being the Property address entered at borrowing expenses sheet B25.</t>
  </si>
  <si>
    <t>Cell A47</t>
  </si>
  <si>
    <t>Results - Calculated field label - Borrowing expenses adjusted for loan use</t>
  </si>
  <si>
    <t>Enter information - Calculated label - Borrowing expenses adjusted for loan use</t>
  </si>
  <si>
    <t>Results - Calculated field value</t>
  </si>
  <si>
    <t>Results - Value</t>
  </si>
  <si>
    <t>Cell E47</t>
  </si>
  <si>
    <t>Cell C47</t>
  </si>
  <si>
    <t>Single Year</t>
  </si>
  <si>
    <t>Abbreviated year</t>
  </si>
  <si>
    <t>Dual year</t>
  </si>
  <si>
    <t>Year</t>
  </si>
  <si>
    <t>Cell A48</t>
  </si>
  <si>
    <t>Cell A49</t>
  </si>
  <si>
    <t>Enter information - Calculated field value - Property name</t>
  </si>
  <si>
    <t>Results - Calculated field name - Address</t>
  </si>
  <si>
    <t>Enter information - Calculated field value - Adresss</t>
  </si>
  <si>
    <t>Deductible borrowing expenses for each year</t>
  </si>
  <si>
    <t>Results - Table header - Deductible borrowing expenses for each year</t>
  </si>
  <si>
    <t>Cell A58</t>
  </si>
  <si>
    <t>Cell A59</t>
  </si>
  <si>
    <t>Cell A60</t>
  </si>
  <si>
    <t>Cell A61</t>
  </si>
  <si>
    <t>Results - Information</t>
  </si>
  <si>
    <t>Results - Information - Additional compliance messaging - Get your rental expenses claim right</t>
  </si>
  <si>
    <t>Results - Information - Additional compliance messaging - Detail</t>
  </si>
  <si>
    <t>Results - Information - Retention</t>
  </si>
  <si>
    <t>Results - Information - Additional compliance messaging - Link</t>
  </si>
  <si>
    <t>Version number</t>
  </si>
  <si>
    <t>myTax 2024 Rent</t>
  </si>
  <si>
    <t>Q21 Rent 2024</t>
  </si>
  <si>
    <t>Result - your claimable amounts for each year are detailed here</t>
  </si>
  <si>
    <t>UX section boundary indicator</t>
  </si>
  <si>
    <t>Cell E33</t>
  </si>
  <si>
    <t>Derived apportionment spread control value</t>
  </si>
  <si>
    <t>Table to create to financial year display - to transfer to the Reference module</t>
  </si>
  <si>
    <t>Cell B50</t>
  </si>
  <si>
    <t>If data has been entered correctly, this table does a number of things to populate the deductible borrowing expenses for each year:</t>
  </si>
  <si>
    <t>This table references the settlement date (B461) to generate the numbers of days for the first and subsequent years.</t>
  </si>
  <si>
    <t>This table references the above table to generate the 'tax year' format (20XX-XX+1). This is used to ensure tapayers claim in the right year.</t>
  </si>
  <si>
    <t>1) If total borrowing expenses are less than or equal to $100, the whole amount is applied in the first year.</t>
  </si>
  <si>
    <t xml:space="preserve">2) If the total borrowing expenses are greater than $100, then the total borrowing expenses are apportioned across the term of the loan or 5 years which ever is the lesser. </t>
  </si>
  <si>
    <t>This cell generates the correct number of years that should apply using the following rules:</t>
  </si>
  <si>
    <t>Note that the value just defaults to 5 years when '- Select -' is chosen but the value will not be displayed so it doesn't matter.</t>
  </si>
  <si>
    <t>Enter information - Value - Stamp duty charged on mortgage registration</t>
  </si>
  <si>
    <t>Numerical data entry by user within defined data validation.  Note that the parameter maximum is variable (see B589).</t>
  </si>
  <si>
    <t>Loan used for any other purpose?</t>
  </si>
  <si>
    <t>Loan Settlement date boundaries</t>
  </si>
  <si>
    <t>Loan term</t>
  </si>
  <si>
    <t>Step 2 - Borrowing expenses:</t>
  </si>
  <si>
    <t>Step 1 - Loan details:</t>
  </si>
  <si>
    <t>l</t>
  </si>
  <si>
    <t>m</t>
  </si>
  <si>
    <t>n</t>
  </si>
  <si>
    <t>Was any part of the loan used for any other purpose? *</t>
  </si>
  <si>
    <t>Amount of loan used for another purpose</t>
  </si>
  <si>
    <t>Lender’s mortgage insurance</t>
  </si>
  <si>
    <t>Stamp duty charged on mortgage registration</t>
  </si>
  <si>
    <t>Title search fees</t>
  </si>
  <si>
    <t>Copy from Borrowing expenses (B50:D57) to enable comparison</t>
  </si>
  <si>
    <r>
      <t xml:space="preserve">Amount of loan used only for rental property purchase </t>
    </r>
    <r>
      <rPr>
        <sz val="10"/>
        <color theme="1"/>
        <rFont val="Arial"/>
        <family val="2"/>
      </rPr>
      <t>(a - e)</t>
    </r>
  </si>
  <si>
    <r>
      <t xml:space="preserve">Total borrowing expenses
</t>
    </r>
    <r>
      <rPr>
        <sz val="10"/>
        <color theme="1"/>
        <rFont val="Arial"/>
        <family val="2"/>
      </rPr>
      <t>(g + h + I + j + k + l + m + n)</t>
    </r>
  </si>
  <si>
    <r>
      <rPr>
        <b/>
        <sz val="11"/>
        <color theme="1"/>
        <rFont val="Calibri"/>
        <family val="2"/>
        <scheme val="minor"/>
      </rPr>
      <t xml:space="preserve">Adjusted borrowing expenses
</t>
    </r>
    <r>
      <rPr>
        <sz val="11"/>
        <color theme="1"/>
        <rFont val="Calibri"/>
        <family val="2"/>
        <scheme val="minor"/>
      </rPr>
      <t>(n x f / a)</t>
    </r>
  </si>
  <si>
    <r>
      <t xml:space="preserve">Test module </t>
    </r>
    <r>
      <rPr>
        <sz val="10"/>
        <color theme="1"/>
        <rFont val="Arial"/>
        <family val="2"/>
      </rPr>
      <t xml:space="preserve">(Results will </t>
    </r>
    <r>
      <rPr>
        <b/>
        <sz val="10"/>
        <color theme="1"/>
        <rFont val="Arial"/>
        <family val="2"/>
      </rPr>
      <t>not</t>
    </r>
    <r>
      <rPr>
        <sz val="10"/>
        <color theme="1"/>
        <rFont val="Arial"/>
        <family val="2"/>
      </rPr>
      <t xml:space="preserve"> be correct if invalid data is entered)</t>
    </r>
  </si>
  <si>
    <t>Year ending</t>
  </si>
  <si>
    <t>Days held</t>
  </si>
  <si>
    <t>Allowable deduction</t>
  </si>
  <si>
    <t>TOTAL</t>
  </si>
  <si>
    <t>Days available</t>
  </si>
  <si>
    <t>Date of settlement:</t>
  </si>
  <si>
    <t>Borrowing expenses:</t>
  </si>
  <si>
    <t>Loan term:</t>
  </si>
  <si>
    <t>Year First Reported:</t>
  </si>
  <si>
    <t>5 Year calculation:</t>
  </si>
  <si>
    <t>4 Year calculation:</t>
  </si>
  <si>
    <t>3 Year calculation:</t>
  </si>
  <si>
    <t>2 Year calculation:</t>
  </si>
  <si>
    <t>1 Year calculation:</t>
  </si>
  <si>
    <t>Chooses data for the selected year:</t>
  </si>
  <si>
    <r>
      <rPr>
        <b/>
        <sz val="11"/>
        <color theme="1"/>
        <rFont val="Arial"/>
        <family val="2"/>
      </rPr>
      <t>Note:</t>
    </r>
    <r>
      <rPr>
        <sz val="11"/>
        <color theme="1"/>
        <rFont val="Arial"/>
        <family val="2"/>
      </rPr>
      <t xml:space="preserve"> If greater than 5, chooses the 5 year calculation</t>
    </r>
  </si>
  <si>
    <t>Presentation clean-up only:</t>
  </si>
  <si>
    <t xml:space="preserve">1) It check to see if Deductible borrowing expenses are less than or equal to $100.  If so, then all expenses are claimed in the first year of the claim with no expenses apportioned. </t>
  </si>
  <si>
    <t>2) If greater than $100, it sources the days and apportioned expenses over the lesser of the loan term or 5 years from B1142:D1148.</t>
  </si>
  <si>
    <t>Initial build of calculator</t>
  </si>
  <si>
    <t>Table to create to financial year display</t>
  </si>
  <si>
    <t>Final table to derive deductible borrowing expenses for each year</t>
  </si>
  <si>
    <t>Year starting</t>
  </si>
  <si>
    <t>5 years</t>
  </si>
  <si>
    <t>4 years</t>
  </si>
  <si>
    <t>3 years</t>
  </si>
  <si>
    <t>2 years</t>
  </si>
  <si>
    <t>1 year</t>
  </si>
  <si>
    <t>Adjusted borrowing expenses</t>
  </si>
  <si>
    <t>Loan settlement date</t>
  </si>
  <si>
    <t>Year first reported</t>
  </si>
  <si>
    <t>Test module result</t>
  </si>
  <si>
    <t>Calculator result</t>
  </si>
  <si>
    <t>Daily rate by no of days check</t>
  </si>
  <si>
    <t>Settlement date</t>
  </si>
  <si>
    <t>Difference</t>
  </si>
  <si>
    <t>End of 5 years</t>
  </si>
  <si>
    <t>Error message is adjusted via data validation in cell in the Borrowing expenses sheet.</t>
  </si>
  <si>
    <t>Calculated value at B1010.</t>
  </si>
  <si>
    <t>Calculated value at B1024</t>
  </si>
  <si>
    <t>Costs to prepare and file mortgage documents (including solicitors’ fees)</t>
  </si>
  <si>
    <r>
      <t xml:space="preserve">Value
</t>
    </r>
    <r>
      <rPr>
        <sz val="11"/>
        <rFont val="Arial"/>
        <family val="2"/>
      </rPr>
      <t>(in $ and cents only)</t>
    </r>
  </si>
  <si>
    <t>Rental property deductible borrowing expenses calculator</t>
  </si>
  <si>
    <r>
      <t xml:space="preserve">• </t>
    </r>
    <r>
      <rPr>
        <b/>
        <sz val="11"/>
        <rFont val="Arial"/>
        <family val="2"/>
      </rPr>
      <t>Are your rental property borrowing expenses are $100 or less?</t>
    </r>
    <r>
      <rPr>
        <sz val="11"/>
        <rFont val="Arial"/>
        <family val="2"/>
      </rPr>
      <t xml:space="preserve"> Claim the amount in full in the first year you include Rental income and expenses in your return. You do</t>
    </r>
    <r>
      <rPr>
        <b/>
        <sz val="11"/>
        <rFont val="Arial"/>
        <family val="2"/>
      </rPr>
      <t xml:space="preserve"> not</t>
    </r>
    <r>
      <rPr>
        <sz val="11"/>
        <rFont val="Arial"/>
        <family val="2"/>
      </rPr>
      <t xml:space="preserve"> need to use this calculator.</t>
    </r>
  </si>
  <si>
    <r>
      <t>•</t>
    </r>
    <r>
      <rPr>
        <b/>
        <sz val="11"/>
        <rFont val="Arial"/>
        <family val="2"/>
      </rPr>
      <t xml:space="preserve"> Are your rental property borrowing expenses are more than $100?</t>
    </r>
    <r>
      <rPr>
        <sz val="11"/>
        <rFont val="Arial"/>
        <family val="2"/>
      </rPr>
      <t xml:space="preserve"> Use this calculator to apportion your expenses over 5 years or the period of the loan, whichever is the lesser.</t>
    </r>
  </si>
  <si>
    <t>You can only claim expenses you incur for borrowing money for the purpose of producing assessable rental income.
You must apportion your yearly borrowing expenses where:
     • your property was not used as a rental property for part of the year
     • only part of your property was rented out
     • you used the property or kept vacant for yourself
     • you rented it at below market rates.</t>
  </si>
  <si>
    <t>Adjustments as a result of feedback from TLA</t>
  </si>
  <si>
    <t>Kim Hall</t>
  </si>
  <si>
    <t>Law Interpretation Officer, Technical Clearances, TLA IAI</t>
  </si>
  <si>
    <t>Baseline of new calculator</t>
  </si>
  <si>
    <t>Deductible borrowing expenses calculator - Cell Coordinates - Whole calculator: A2:E61, Introduction: A2:E17, Entry: A18:E41, Guidance: A42:E43, Results: A44:E61</t>
  </si>
  <si>
    <t>See Apportionment of rental expenses to learn more.</t>
  </si>
  <si>
    <t>This calculator includes four sections, use the links below to jump to each section.</t>
  </si>
  <si>
    <t>• Use the calculator to work out the total deductible borrowing expenses for each rental property.
• For myTax users only - Enter the total deductible borrowing expenses into myTax, your share is calculated
  based on the Ownership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</si>
</sst>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_-&quot;$&quot;* #,##0_-;\-&quot;$&quot;* #,##0_-;_-&quot;$&quot;* &quot;-&quot;??_-;_-@_-"/>
    <numFmt numFmtId="166" formatCode="yyyy"/>
    <numFmt numFmtId="167" formatCode="&quot;$&quot;#,##0"/>
    <numFmt numFmtId="168" formatCode="[$-C09]d\ mmmm\ yyyy;@"/>
  </numFmts>
  <fonts count="39"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4"/>
      <color theme="0"/>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sz val="11"/>
      <color rgb="FFC00000"/>
      <name val="Arial"/>
      <family val="2"/>
    </font>
    <font>
      <b/>
      <sz val="10"/>
      <color theme="1"/>
      <name val="Arial"/>
      <family val="2"/>
    </font>
    <font>
      <sz val="10"/>
      <color theme="1"/>
      <name val="Arial"/>
      <family val="2"/>
    </font>
    <font>
      <sz val="9"/>
      <color theme="1"/>
      <name val="Arial"/>
      <family val="2"/>
    </font>
    <font>
      <i/>
      <sz val="11"/>
      <color theme="1"/>
      <name val="Arial"/>
      <family val="2"/>
    </font>
    <font>
      <b/>
      <u/>
      <sz val="11"/>
      <color theme="0"/>
      <name val="Arial"/>
      <family val="2"/>
    </font>
    <font>
      <u/>
      <sz val="11"/>
      <color theme="10"/>
      <name val="Arial"/>
      <family val="2"/>
    </font>
    <font>
      <sz val="11"/>
      <color theme="0"/>
      <name val="Calibri"/>
      <family val="2"/>
      <scheme val="minor"/>
    </font>
    <font>
      <b/>
      <sz val="14"/>
      <color rgb="FF006666"/>
      <name val="Arial"/>
      <family val="2"/>
    </font>
    <font>
      <b/>
      <sz val="12"/>
      <color rgb="FF006666"/>
      <name val="Arial"/>
      <family val="2"/>
    </font>
    <font>
      <sz val="11"/>
      <color rgb="FF006666"/>
      <name val="Arial"/>
      <family val="2"/>
    </font>
    <font>
      <sz val="12"/>
      <color rgb="FF006666"/>
      <name val="Calibri"/>
      <family val="2"/>
      <scheme val="minor"/>
    </font>
    <font>
      <b/>
      <sz val="16"/>
      <color theme="1"/>
      <name val="Arial"/>
      <family val="2"/>
    </font>
    <font>
      <sz val="11"/>
      <color rgb="FF0070C0"/>
      <name val="Arial"/>
      <family val="2"/>
    </font>
    <font>
      <b/>
      <sz val="11"/>
      <color rgb="FF0070C0"/>
      <name val="Arial"/>
      <family val="2"/>
    </font>
    <font>
      <u/>
      <sz val="11"/>
      <color theme="10"/>
      <name val="Calibri"/>
      <family val="2"/>
    </font>
    <font>
      <sz val="11"/>
      <color theme="1"/>
      <name val="Calibri"/>
      <family val="2"/>
    </font>
    <font>
      <b/>
      <sz val="11"/>
      <color theme="1"/>
      <name val="Calibri"/>
      <family val="2"/>
      <scheme val="minor"/>
    </font>
    <font>
      <b/>
      <u/>
      <sz val="11"/>
      <name val="Arial"/>
      <family val="2"/>
    </font>
    <font>
      <sz val="10"/>
      <name val="Arial"/>
      <family val="2"/>
    </font>
    <font>
      <b/>
      <sz val="10"/>
      <name val="Arial"/>
      <family val="2"/>
    </font>
    <font>
      <sz val="10"/>
      <color theme="0"/>
      <name val="Arial"/>
      <family val="2"/>
    </font>
    <font>
      <b/>
      <sz val="10"/>
      <color theme="0"/>
      <name val="Arial"/>
      <family val="2"/>
    </font>
    <font>
      <sz val="11"/>
      <color theme="0" tint="-4.9989318521683403E-2"/>
      <name val="Calibri"/>
      <family val="2"/>
      <scheme val="minor"/>
    </font>
    <font>
      <sz val="10"/>
      <color theme="0" tint="-4.9989318521683403E-2"/>
      <name val="Arial"/>
      <family val="2"/>
    </font>
    <font>
      <sz val="11"/>
      <name val="Calibri"/>
      <family val="2"/>
      <scheme val="minor"/>
    </font>
  </fonts>
  <fills count="10">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33CCCC"/>
        <bgColor indexed="64"/>
      </patternFill>
    </fill>
  </fills>
  <borders count="80">
    <border>
      <left/>
      <right/>
      <top/>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rgb="FF006666"/>
      </left>
      <right style="medium">
        <color rgb="FF006666"/>
      </right>
      <top style="medium">
        <color rgb="FF006666"/>
      </top>
      <bottom style="medium">
        <color rgb="FF006666"/>
      </bottom>
      <diagonal/>
    </border>
    <border>
      <left style="medium">
        <color rgb="FF006666"/>
      </left>
      <right/>
      <top style="medium">
        <color theme="0"/>
      </top>
      <bottom style="medium">
        <color theme="0"/>
      </bottom>
      <diagonal/>
    </border>
    <border>
      <left/>
      <right style="medium">
        <color rgb="FF006666"/>
      </right>
      <top style="medium">
        <color theme="0"/>
      </top>
      <bottom style="medium">
        <color theme="0"/>
      </bottom>
      <diagonal/>
    </border>
    <border>
      <left style="medium">
        <color rgb="FF006666"/>
      </left>
      <right/>
      <top style="thin">
        <color theme="1"/>
      </top>
      <bottom style="medium">
        <color theme="0"/>
      </bottom>
      <diagonal/>
    </border>
    <border>
      <left/>
      <right style="medium">
        <color rgb="FF006666"/>
      </right>
      <top style="thin">
        <color theme="1"/>
      </top>
      <bottom style="medium">
        <color theme="0"/>
      </bottom>
      <diagonal/>
    </border>
    <border>
      <left/>
      <right style="medium">
        <color rgb="FF006666"/>
      </right>
      <top/>
      <bottom/>
      <diagonal/>
    </border>
    <border>
      <left style="medium">
        <color rgb="FF006666"/>
      </left>
      <right/>
      <top/>
      <bottom style="thin">
        <color theme="0" tint="-0.499984740745262"/>
      </bottom>
      <diagonal/>
    </border>
    <border>
      <left style="medium">
        <color rgb="FF006666"/>
      </left>
      <right/>
      <top/>
      <bottom/>
      <diagonal/>
    </border>
    <border>
      <left style="medium">
        <color rgb="FF006666"/>
      </left>
      <right/>
      <top style="thin">
        <color theme="0" tint="-0.499984740745262"/>
      </top>
      <bottom style="thin">
        <color theme="0" tint="-0.499984740745262"/>
      </bottom>
      <diagonal/>
    </border>
    <border>
      <left/>
      <right style="medium">
        <color rgb="FF006666"/>
      </right>
      <top/>
      <bottom style="thin">
        <color theme="0" tint="-0.499984740745262"/>
      </bottom>
      <diagonal/>
    </border>
    <border>
      <left/>
      <right style="medium">
        <color rgb="FF006666"/>
      </right>
      <top style="thin">
        <color theme="0" tint="-0.499984740745262"/>
      </top>
      <bottom style="thin">
        <color theme="0" tint="-0.499984740745262"/>
      </bottom>
      <diagonal/>
    </border>
    <border>
      <left style="medium">
        <color rgb="FF006666"/>
      </left>
      <right/>
      <top style="thin">
        <color theme="0" tint="-0.499984740745262"/>
      </top>
      <bottom style="medium">
        <color rgb="FF006666"/>
      </bottom>
      <diagonal/>
    </border>
    <border>
      <left/>
      <right style="medium">
        <color rgb="FF006666"/>
      </right>
      <top style="thin">
        <color theme="0" tint="-0.499984740745262"/>
      </top>
      <bottom style="medium">
        <color rgb="FF006666"/>
      </bottom>
      <diagonal/>
    </border>
    <border>
      <left style="medium">
        <color rgb="FF006666"/>
      </left>
      <right/>
      <top style="medium">
        <color rgb="FF006666"/>
      </top>
      <bottom/>
      <diagonal/>
    </border>
    <border>
      <left style="thin">
        <color auto="1"/>
      </left>
      <right style="thin">
        <color auto="1"/>
      </right>
      <top/>
      <bottom style="thin">
        <color auto="1"/>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right style="medium">
        <color rgb="FF006666"/>
      </right>
      <top style="medium">
        <color rgb="FF006666"/>
      </top>
      <bottom style="medium">
        <color rgb="FF006666"/>
      </bottom>
      <diagonal/>
    </border>
    <border>
      <left style="medium">
        <color rgb="FF006666"/>
      </left>
      <right style="thin">
        <color rgb="FF006666"/>
      </right>
      <top style="medium">
        <color rgb="FF006666"/>
      </top>
      <bottom/>
      <diagonal/>
    </border>
    <border>
      <left style="medium">
        <color rgb="FF006666"/>
      </left>
      <right style="thin">
        <color rgb="FF006666"/>
      </right>
      <top/>
      <bottom/>
      <diagonal/>
    </border>
    <border>
      <left/>
      <right/>
      <top style="thin">
        <color theme="0" tint="-0.499984740745262"/>
      </top>
      <bottom style="medium">
        <color rgb="FF006666"/>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style="thin">
        <color rgb="FF006666"/>
      </left>
      <right/>
      <top/>
      <bottom/>
      <diagonal/>
    </border>
    <border>
      <left style="medium">
        <color rgb="FF006666"/>
      </left>
      <right/>
      <top style="medium">
        <color theme="0"/>
      </top>
      <bottom/>
      <diagonal/>
    </border>
    <border>
      <left/>
      <right style="medium">
        <color rgb="FF006666"/>
      </right>
      <top style="medium">
        <color theme="0"/>
      </top>
      <bottom/>
      <diagonal/>
    </border>
    <border>
      <left style="medium">
        <color rgb="FF006666"/>
      </left>
      <right/>
      <top/>
      <bottom style="thin">
        <color indexed="64"/>
      </bottom>
      <diagonal/>
    </border>
    <border>
      <left/>
      <right style="medium">
        <color rgb="FF006666"/>
      </right>
      <top/>
      <bottom style="thin">
        <color indexed="64"/>
      </bottom>
      <diagonal/>
    </border>
    <border>
      <left style="medium">
        <color rgb="FF006666"/>
      </left>
      <right/>
      <top style="thin">
        <color indexed="64"/>
      </top>
      <bottom style="medium">
        <color theme="0"/>
      </bottom>
      <diagonal/>
    </border>
    <border>
      <left/>
      <right style="medium">
        <color rgb="FF006666"/>
      </right>
      <top style="thin">
        <color indexed="64"/>
      </top>
      <bottom style="medium">
        <color theme="0"/>
      </bottom>
      <diagonal/>
    </border>
    <border>
      <left style="medium">
        <color rgb="FF006666"/>
      </left>
      <right/>
      <top style="medium">
        <color rgb="FF006666"/>
      </top>
      <bottom style="medium">
        <color theme="0"/>
      </bottom>
      <diagonal/>
    </border>
    <border>
      <left/>
      <right style="medium">
        <color rgb="FF006666"/>
      </right>
      <top style="medium">
        <color rgb="FF006666"/>
      </top>
      <bottom style="medium">
        <color theme="0"/>
      </bottom>
      <diagonal/>
    </border>
    <border>
      <left style="thin">
        <color theme="0"/>
      </left>
      <right style="medium">
        <color rgb="FF006666"/>
      </right>
      <top/>
      <bottom/>
      <diagonal/>
    </border>
    <border>
      <left style="medium">
        <color rgb="FF006666"/>
      </left>
      <right/>
      <top style="thin">
        <color rgb="FF006666"/>
      </top>
      <bottom/>
      <diagonal/>
    </border>
    <border>
      <left/>
      <right style="medium">
        <color rgb="FF006666"/>
      </right>
      <top style="thin">
        <color rgb="FF006666"/>
      </top>
      <bottom/>
      <diagonal/>
    </border>
    <border>
      <left style="thin">
        <color theme="0"/>
      </left>
      <right style="medium">
        <color rgb="FF006666"/>
      </right>
      <top/>
      <bottom style="thin">
        <color rgb="FF006666"/>
      </bottom>
      <diagonal/>
    </border>
    <border>
      <left/>
      <right/>
      <top style="medium">
        <color rgb="FF006666"/>
      </top>
      <bottom style="medium">
        <color theme="0"/>
      </bottom>
      <diagonal/>
    </border>
    <border>
      <left/>
      <right/>
      <top style="medium">
        <color theme="0"/>
      </top>
      <bottom style="medium">
        <color theme="0"/>
      </bottom>
      <diagonal/>
    </border>
    <border>
      <left/>
      <right/>
      <top style="thin">
        <color theme="1"/>
      </top>
      <bottom style="medium">
        <color theme="0"/>
      </bottom>
      <diagonal/>
    </border>
    <border>
      <left/>
      <right/>
      <top style="medium">
        <color theme="0"/>
      </top>
      <bottom/>
      <diagonal/>
    </border>
    <border>
      <left/>
      <right/>
      <top style="thin">
        <color indexed="64"/>
      </top>
      <bottom style="medium">
        <color theme="0"/>
      </bottom>
      <diagonal/>
    </border>
    <border>
      <left/>
      <right/>
      <top style="thin">
        <color rgb="FF006666"/>
      </top>
      <bottom/>
      <diagonal/>
    </border>
    <border>
      <left/>
      <right/>
      <top/>
      <bottom style="thin">
        <color rgb="FF006666"/>
      </bottom>
      <diagonal/>
    </border>
    <border>
      <left/>
      <right style="thin">
        <color theme="0"/>
      </right>
      <top/>
      <bottom/>
      <diagonal/>
    </border>
    <border>
      <left style="medium">
        <color rgb="FF006666"/>
      </left>
      <right/>
      <top style="thin">
        <color rgb="FF006666"/>
      </top>
      <bottom style="thin">
        <color rgb="FF006666"/>
      </bottom>
      <diagonal/>
    </border>
    <border>
      <left/>
      <right/>
      <top style="thin">
        <color rgb="FF006666"/>
      </top>
      <bottom style="thin">
        <color rgb="FF006666"/>
      </bottom>
      <diagonal/>
    </border>
    <border>
      <left/>
      <right style="medium">
        <color rgb="FF006666"/>
      </right>
      <top style="thin">
        <color rgb="FF006666"/>
      </top>
      <bottom style="thin">
        <color rgb="FF006666"/>
      </bottom>
      <diagonal/>
    </border>
    <border>
      <left/>
      <right style="thin">
        <color theme="0"/>
      </right>
      <top/>
      <bottom style="medium">
        <color rgb="FF006666"/>
      </bottom>
      <diagonal/>
    </border>
    <border>
      <left style="thin">
        <color theme="0"/>
      </left>
      <right style="medium">
        <color rgb="FF006666"/>
      </right>
      <top/>
      <bottom style="medium">
        <color rgb="FF006666"/>
      </bottom>
      <diagonal/>
    </border>
    <border>
      <left style="medium">
        <color rgb="FF006666"/>
      </left>
      <right/>
      <top style="thin">
        <color rgb="FF006666"/>
      </top>
      <bottom style="medium">
        <color rgb="FF006666"/>
      </bottom>
      <diagonal/>
    </border>
    <border>
      <left/>
      <right/>
      <top style="thin">
        <color rgb="FF006666"/>
      </top>
      <bottom style="medium">
        <color rgb="FF006666"/>
      </bottom>
      <diagonal/>
    </border>
    <border>
      <left/>
      <right style="medium">
        <color rgb="FF006666"/>
      </right>
      <top style="thin">
        <color rgb="FF006666"/>
      </top>
      <bottom style="medium">
        <color rgb="FF006666"/>
      </bottom>
      <diagonal/>
    </border>
    <border>
      <left style="medium">
        <color rgb="FF006666"/>
      </left>
      <right/>
      <top/>
      <bottom style="thin">
        <color rgb="FF006666"/>
      </bottom>
      <diagonal/>
    </border>
    <border>
      <left/>
      <right style="medium">
        <color rgb="FF006666"/>
      </right>
      <top/>
      <bottom style="thin">
        <color rgb="FF006666"/>
      </bottom>
      <diagonal/>
    </border>
    <border>
      <left style="thin">
        <color rgb="FF006666"/>
      </left>
      <right/>
      <top style="thin">
        <color rgb="FF006666"/>
      </top>
      <bottom/>
      <diagonal/>
    </border>
    <border>
      <left/>
      <right style="thin">
        <color theme="0"/>
      </right>
      <top/>
      <bottom style="thin">
        <color rgb="FF006666"/>
      </bottom>
      <diagonal/>
    </border>
    <border>
      <left style="thin">
        <color rgb="FF006666"/>
      </left>
      <right/>
      <top/>
      <bottom style="medium">
        <color rgb="FF006666"/>
      </bottom>
      <diagonal/>
    </border>
    <border>
      <left style="thin">
        <color rgb="FF006666"/>
      </left>
      <right style="thin">
        <color rgb="FF006666"/>
      </right>
      <top style="thin">
        <color rgb="FF006666"/>
      </top>
      <bottom style="thin">
        <color rgb="FF006666"/>
      </bottom>
      <diagonal/>
    </border>
    <border>
      <left/>
      <right/>
      <top style="medium">
        <color rgb="FF006666"/>
      </top>
      <bottom style="thin">
        <color rgb="FF006666"/>
      </bottom>
      <diagonal/>
    </border>
    <border>
      <left/>
      <right style="thin">
        <color rgb="FF006666"/>
      </right>
      <top/>
      <bottom/>
      <diagonal/>
    </border>
    <border>
      <left style="thin">
        <color rgb="FF006666"/>
      </left>
      <right style="thin">
        <color auto="1"/>
      </right>
      <top style="thin">
        <color auto="1"/>
      </top>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560">
    <xf numFmtId="0" fontId="0" fillId="0" borderId="0" xfId="0"/>
    <xf numFmtId="0" fontId="3" fillId="0" borderId="0" xfId="0" applyFont="1" applyAlignment="1">
      <alignment horizontal="center"/>
    </xf>
    <xf numFmtId="0" fontId="3" fillId="0" borderId="0" xfId="0" applyFont="1" applyFill="1"/>
    <xf numFmtId="0" fontId="7" fillId="0" borderId="0" xfId="0" applyFont="1"/>
    <xf numFmtId="0" fontId="12" fillId="0" borderId="0" xfId="0" applyFont="1" applyBorder="1" applyAlignment="1">
      <alignment wrapText="1"/>
    </xf>
    <xf numFmtId="0" fontId="3" fillId="0" borderId="0" xfId="0" applyFont="1"/>
    <xf numFmtId="0" fontId="8" fillId="0" borderId="0" xfId="0" applyFont="1" applyBorder="1" applyProtection="1">
      <protection hidden="1"/>
    </xf>
    <xf numFmtId="0" fontId="8" fillId="0" borderId="0" xfId="0" applyFont="1" applyBorder="1" applyAlignment="1">
      <alignment wrapText="1"/>
    </xf>
    <xf numFmtId="0" fontId="13" fillId="0" borderId="0" xfId="0" applyFont="1" applyBorder="1"/>
    <xf numFmtId="0" fontId="13" fillId="0" borderId="0" xfId="0" applyFont="1"/>
    <xf numFmtId="0" fontId="3" fillId="0" borderId="0" xfId="0" applyFont="1" applyAlignment="1">
      <alignment wrapText="1"/>
    </xf>
    <xf numFmtId="0" fontId="3" fillId="0" borderId="0" xfId="0" applyFont="1" applyBorder="1"/>
    <xf numFmtId="0" fontId="3" fillId="0" borderId="0" xfId="0" applyFont="1"/>
    <xf numFmtId="0" fontId="3" fillId="4" borderId="0" xfId="0" applyFont="1" applyFill="1"/>
    <xf numFmtId="0" fontId="15" fillId="0" borderId="3" xfId="0" applyFont="1" applyBorder="1" applyProtection="1">
      <protection locked="0"/>
    </xf>
    <xf numFmtId="0" fontId="15" fillId="4" borderId="0" xfId="0" applyFont="1" applyFill="1" applyAlignment="1">
      <alignment horizontal="center"/>
    </xf>
    <xf numFmtId="0" fontId="15" fillId="0" borderId="3" xfId="0" applyFont="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16" fillId="0" borderId="5" xfId="0" applyFont="1" applyBorder="1" applyAlignment="1">
      <alignment wrapText="1"/>
    </xf>
    <xf numFmtId="0" fontId="16" fillId="0" borderId="1" xfId="0" applyFont="1" applyBorder="1" applyAlignment="1">
      <alignment wrapText="1"/>
    </xf>
    <xf numFmtId="0" fontId="16" fillId="0" borderId="12" xfId="0" applyFont="1" applyBorder="1" applyAlignment="1">
      <alignment wrapText="1"/>
    </xf>
    <xf numFmtId="0" fontId="16" fillId="0" borderId="6" xfId="0" applyFont="1" applyBorder="1" applyAlignment="1">
      <alignment horizontal="center" wrapText="1"/>
    </xf>
    <xf numFmtId="0" fontId="16" fillId="0" borderId="13" xfId="0" applyFont="1" applyBorder="1" applyAlignment="1">
      <alignment horizontal="center" wrapText="1"/>
    </xf>
    <xf numFmtId="0" fontId="15" fillId="4" borderId="0" xfId="0" applyFont="1" applyFill="1" applyAlignment="1">
      <alignment wrapText="1"/>
    </xf>
    <xf numFmtId="0" fontId="0" fillId="4" borderId="0" xfId="0" applyFill="1"/>
    <xf numFmtId="4" fontId="3" fillId="4" borderId="0" xfId="0" applyNumberFormat="1" applyFont="1" applyFill="1" applyBorder="1"/>
    <xf numFmtId="0" fontId="3" fillId="4" borderId="0" xfId="0" applyNumberFormat="1" applyFont="1" applyFill="1" applyBorder="1"/>
    <xf numFmtId="0" fontId="3" fillId="4" borderId="0" xfId="0" applyFont="1" applyFill="1" applyBorder="1" applyAlignment="1">
      <alignment horizontal="center" wrapText="1"/>
    </xf>
    <xf numFmtId="0" fontId="0" fillId="0" borderId="0" xfId="0" applyAlignment="1">
      <alignment wrapText="1"/>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Alignment="1">
      <alignment wrapText="1"/>
    </xf>
    <xf numFmtId="0" fontId="3" fillId="4" borderId="0" xfId="0" applyFont="1" applyFill="1" applyBorder="1"/>
    <xf numFmtId="0" fontId="3" fillId="0" borderId="0" xfId="0" applyFont="1" applyBorder="1" applyAlignment="1">
      <alignment horizontal="center" vertical="center"/>
    </xf>
    <xf numFmtId="0" fontId="3" fillId="0" borderId="0" xfId="0" applyFont="1" applyBorder="1" applyAlignment="1">
      <alignment wrapText="1"/>
    </xf>
    <xf numFmtId="0" fontId="3" fillId="4" borderId="0" xfId="0" applyFont="1" applyFill="1" applyBorder="1" applyAlignment="1">
      <alignment wrapText="1"/>
    </xf>
    <xf numFmtId="0" fontId="3" fillId="2" borderId="0" xfId="0" applyFont="1" applyFill="1" applyBorder="1"/>
    <xf numFmtId="0" fontId="3" fillId="4" borderId="0" xfId="0" applyFont="1" applyFill="1" applyBorder="1" applyAlignment="1"/>
    <xf numFmtId="0" fontId="3" fillId="4" borderId="14" xfId="0" applyFont="1" applyFill="1" applyBorder="1" applyAlignment="1">
      <alignment horizontal="center" vertical="center"/>
    </xf>
    <xf numFmtId="0" fontId="14" fillId="4" borderId="0" xfId="0" applyFont="1" applyFill="1" applyBorder="1"/>
    <xf numFmtId="0" fontId="15" fillId="4" borderId="0" xfId="0" applyFont="1" applyFill="1" applyBorder="1"/>
    <xf numFmtId="0" fontId="15" fillId="4" borderId="0" xfId="0" applyFont="1" applyFill="1" applyBorder="1" applyProtection="1">
      <protection locked="0"/>
    </xf>
    <xf numFmtId="0" fontId="15" fillId="4" borderId="0" xfId="0" applyFont="1" applyFill="1" applyBorder="1" applyAlignment="1">
      <alignment horizontal="center"/>
    </xf>
    <xf numFmtId="0" fontId="14" fillId="4" borderId="0" xfId="0" applyFont="1" applyFill="1" applyBorder="1" applyAlignment="1">
      <alignment horizontal="center"/>
    </xf>
    <xf numFmtId="165" fontId="5" fillId="5" borderId="16" xfId="0" applyNumberFormat="1" applyFont="1" applyFill="1" applyBorder="1" applyProtection="1">
      <protection hidden="1"/>
    </xf>
    <xf numFmtId="0" fontId="3" fillId="5" borderId="16" xfId="0" applyFont="1" applyFill="1" applyBorder="1"/>
    <xf numFmtId="0" fontId="21" fillId="4" borderId="29" xfId="0" applyFont="1" applyFill="1" applyBorder="1" applyProtection="1">
      <protection hidden="1"/>
    </xf>
    <xf numFmtId="0" fontId="3" fillId="4" borderId="31" xfId="0" applyFont="1" applyFill="1" applyBorder="1"/>
    <xf numFmtId="0" fontId="3" fillId="4" borderId="32" xfId="0" applyFont="1" applyFill="1" applyBorder="1"/>
    <xf numFmtId="0" fontId="10" fillId="4" borderId="23" xfId="0" applyFont="1" applyFill="1" applyBorder="1" applyProtection="1">
      <protection hidden="1"/>
    </xf>
    <xf numFmtId="0" fontId="3" fillId="4" borderId="21" xfId="0" applyFont="1" applyFill="1" applyBorder="1"/>
    <xf numFmtId="0" fontId="3" fillId="4" borderId="23" xfId="0" applyFont="1" applyFill="1" applyBorder="1"/>
    <xf numFmtId="0" fontId="15" fillId="5" borderId="16" xfId="0" applyFont="1" applyFill="1" applyBorder="1"/>
    <xf numFmtId="0" fontId="3" fillId="0" borderId="31" xfId="0" applyFont="1" applyBorder="1"/>
    <xf numFmtId="0" fontId="3" fillId="0" borderId="32" xfId="0" applyFont="1" applyBorder="1"/>
    <xf numFmtId="0" fontId="3" fillId="0" borderId="34" xfId="0" applyFont="1" applyFill="1" applyBorder="1"/>
    <xf numFmtId="0" fontId="3" fillId="0" borderId="35" xfId="0" applyFont="1" applyFill="1" applyBorder="1"/>
    <xf numFmtId="0" fontId="5" fillId="5" borderId="16" xfId="0" applyFont="1" applyFill="1" applyBorder="1"/>
    <xf numFmtId="0" fontId="6" fillId="4" borderId="37" xfId="0" applyFont="1" applyFill="1" applyBorder="1"/>
    <xf numFmtId="0" fontId="6" fillId="4" borderId="38" xfId="0" applyFont="1" applyFill="1" applyBorder="1" applyAlignment="1">
      <alignment wrapText="1"/>
    </xf>
    <xf numFmtId="0" fontId="6" fillId="4" borderId="38" xfId="0" applyFont="1" applyFill="1" applyBorder="1"/>
    <xf numFmtId="0" fontId="6" fillId="4" borderId="38" xfId="0" applyFont="1" applyFill="1" applyBorder="1" applyAlignment="1">
      <alignment horizontal="right"/>
    </xf>
    <xf numFmtId="0" fontId="6" fillId="4" borderId="38" xfId="0" applyFont="1" applyFill="1" applyBorder="1" applyAlignment="1">
      <alignment horizontal="right" wrapText="1"/>
    </xf>
    <xf numFmtId="0" fontId="3" fillId="4" borderId="38" xfId="0" applyFont="1" applyFill="1" applyBorder="1"/>
    <xf numFmtId="0" fontId="3" fillId="4" borderId="1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4" xfId="0" applyFont="1" applyFill="1" applyBorder="1" applyAlignment="1">
      <alignment wrapText="1"/>
    </xf>
    <xf numFmtId="0" fontId="3" fillId="4" borderId="39"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5" xfId="0" applyFont="1" applyFill="1" applyBorder="1" applyAlignment="1">
      <alignment horizontal="center" vertical="center"/>
    </xf>
    <xf numFmtId="0" fontId="5" fillId="5" borderId="40" xfId="0" applyFont="1" applyFill="1" applyBorder="1"/>
    <xf numFmtId="0" fontId="20" fillId="5" borderId="41" xfId="0" applyFont="1" applyFill="1" applyBorder="1"/>
    <xf numFmtId="0" fontId="20" fillId="5" borderId="36" xfId="0" applyFont="1" applyFill="1" applyBorder="1"/>
    <xf numFmtId="0" fontId="5" fillId="5" borderId="41" xfId="0" applyFont="1" applyFill="1" applyBorder="1" applyAlignment="1">
      <alignment horizontal="center" vertical="center"/>
    </xf>
    <xf numFmtId="0" fontId="5" fillId="5" borderId="36" xfId="0" applyFont="1" applyFill="1" applyBorder="1" applyAlignment="1">
      <alignment horizontal="center" vertical="center"/>
    </xf>
    <xf numFmtId="0" fontId="3" fillId="4" borderId="21" xfId="0" applyFont="1" applyFill="1" applyBorder="1" applyAlignment="1">
      <alignment horizontal="center" wrapText="1"/>
    </xf>
    <xf numFmtId="0" fontId="3" fillId="4" borderId="21" xfId="0" applyFont="1" applyFill="1" applyBorder="1" applyAlignment="1">
      <alignment wrapText="1"/>
    </xf>
    <xf numFmtId="0" fontId="0" fillId="4" borderId="21" xfId="0" applyFill="1" applyBorder="1"/>
    <xf numFmtId="0" fontId="3" fillId="4" borderId="21" xfId="0" applyFont="1" applyFill="1" applyBorder="1" applyAlignment="1">
      <alignment horizontal="center"/>
    </xf>
    <xf numFmtId="0" fontId="3" fillId="4" borderId="34" xfId="0" applyFont="1" applyFill="1" applyBorder="1" applyAlignment="1">
      <alignment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4" borderId="0" xfId="0" applyFont="1" applyFill="1" applyBorder="1" applyAlignment="1">
      <alignment horizontal="left"/>
    </xf>
    <xf numFmtId="0" fontId="3" fillId="0" borderId="0" xfId="0" applyFont="1" applyAlignment="1">
      <alignment wrapText="1"/>
    </xf>
    <xf numFmtId="9" fontId="3" fillId="0" borderId="0" xfId="1" applyFont="1" applyAlignment="1">
      <alignment horizontal="center"/>
    </xf>
    <xf numFmtId="0" fontId="3" fillId="0" borderId="0" xfId="0" applyFont="1" applyAlignment="1">
      <alignment wrapText="1"/>
    </xf>
    <xf numFmtId="0" fontId="3" fillId="4" borderId="0" xfId="0" applyFont="1" applyFill="1" applyBorder="1"/>
    <xf numFmtId="0" fontId="3" fillId="2" borderId="0" xfId="0" applyNumberFormat="1" applyFont="1" applyFill="1" applyBorder="1"/>
    <xf numFmtId="0" fontId="3" fillId="0" borderId="0" xfId="0" applyFont="1" applyAlignment="1">
      <alignment wrapText="1"/>
    </xf>
    <xf numFmtId="0" fontId="3" fillId="4" borderId="0" xfId="0" applyFont="1" applyFill="1" applyBorder="1"/>
    <xf numFmtId="0" fontId="3" fillId="4" borderId="22" xfId="0" applyFont="1" applyFill="1" applyBorder="1" applyAlignment="1">
      <alignment wrapText="1"/>
    </xf>
    <xf numFmtId="0" fontId="3" fillId="4" borderId="24" xfId="0" applyFont="1" applyFill="1" applyBorder="1" applyAlignment="1">
      <alignment horizontal="left" wrapText="1"/>
    </xf>
    <xf numFmtId="0" fontId="3" fillId="4" borderId="27" xfId="0" applyFont="1" applyFill="1" applyBorder="1" applyAlignment="1">
      <alignment horizontal="left" wrapText="1"/>
    </xf>
    <xf numFmtId="0" fontId="3" fillId="2" borderId="0" xfId="0" applyFont="1" applyFill="1" applyBorder="1" applyAlignment="1"/>
    <xf numFmtId="0" fontId="3" fillId="0" borderId="0" xfId="0" applyFont="1" applyAlignment="1">
      <alignment wrapText="1"/>
    </xf>
    <xf numFmtId="0" fontId="5" fillId="5" borderId="40" xfId="0" applyFont="1" applyFill="1" applyBorder="1" applyAlignment="1">
      <alignment wrapText="1"/>
    </xf>
    <xf numFmtId="0" fontId="3" fillId="0" borderId="0" xfId="0" applyFont="1" applyAlignment="1">
      <alignment horizontal="center" wrapText="1"/>
    </xf>
    <xf numFmtId="9" fontId="3" fillId="0" borderId="0" xfId="1" applyFont="1" applyAlignment="1">
      <alignment horizontal="center" wrapText="1"/>
    </xf>
    <xf numFmtId="0" fontId="3" fillId="6" borderId="16" xfId="0" applyFont="1" applyFill="1" applyBorder="1" applyAlignment="1">
      <alignment horizontal="left"/>
    </xf>
    <xf numFmtId="0" fontId="2" fillId="6" borderId="16" xfId="0" applyFont="1" applyFill="1" applyBorder="1" applyAlignment="1">
      <alignment horizontal="left"/>
    </xf>
    <xf numFmtId="0" fontId="3" fillId="4" borderId="16" xfId="0" applyFont="1" applyFill="1" applyBorder="1" applyAlignment="1">
      <alignment horizontal="left"/>
    </xf>
    <xf numFmtId="0" fontId="2" fillId="5" borderId="16" xfId="0" applyFont="1" applyFill="1" applyBorder="1" applyAlignment="1">
      <alignment horizontal="left"/>
    </xf>
    <xf numFmtId="0" fontId="5" fillId="7" borderId="16" xfId="0" applyFont="1" applyFill="1" applyBorder="1" applyAlignment="1">
      <alignment wrapText="1"/>
    </xf>
    <xf numFmtId="2" fontId="15" fillId="0" borderId="3" xfId="0" applyNumberFormat="1" applyFont="1" applyBorder="1" applyAlignment="1" applyProtection="1">
      <alignment horizontal="center" vertical="center" wrapText="1"/>
      <protection locked="0"/>
    </xf>
    <xf numFmtId="0" fontId="2" fillId="5" borderId="36" xfId="0" applyFont="1" applyFill="1" applyBorder="1" applyAlignment="1" applyProtection="1">
      <alignment horizontal="center" wrapText="1"/>
      <protection hidden="1"/>
    </xf>
    <xf numFmtId="0" fontId="15" fillId="0" borderId="30" xfId="0" applyFont="1" applyBorder="1" applyProtection="1"/>
    <xf numFmtId="0" fontId="15" fillId="0" borderId="3" xfId="0" applyFont="1" applyBorder="1" applyAlignment="1" applyProtection="1">
      <alignment horizontal="center"/>
      <protection locked="0"/>
    </xf>
    <xf numFmtId="14" fontId="15" fillId="0" borderId="3" xfId="0" applyNumberFormat="1" applyFont="1" applyBorder="1" applyAlignment="1" applyProtection="1">
      <alignment horizontal="center"/>
      <protection locked="0"/>
    </xf>
    <xf numFmtId="14" fontId="15" fillId="0" borderId="30" xfId="0" applyNumberFormat="1" applyFont="1" applyBorder="1" applyAlignment="1" applyProtection="1">
      <alignment horizontal="center"/>
    </xf>
    <xf numFmtId="0" fontId="7" fillId="0" borderId="0" xfId="0" applyFont="1" applyAlignment="1">
      <alignment horizontal="right"/>
    </xf>
    <xf numFmtId="0" fontId="3" fillId="0" borderId="0" xfId="0" applyFont="1" applyAlignment="1">
      <alignment wrapText="1"/>
    </xf>
    <xf numFmtId="0" fontId="0" fillId="0" borderId="0" xfId="0" applyBorder="1"/>
    <xf numFmtId="0" fontId="3" fillId="0" borderId="0" xfId="0" applyFont="1" applyAlignment="1">
      <alignment wrapText="1"/>
    </xf>
    <xf numFmtId="0" fontId="3"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wrapText="1"/>
    </xf>
    <xf numFmtId="2" fontId="3" fillId="0" borderId="0" xfId="0" applyNumberFormat="1" applyFont="1"/>
    <xf numFmtId="1" fontId="3" fillId="0" borderId="0" xfId="0" applyNumberFormat="1" applyFont="1" applyAlignment="1">
      <alignment vertical="center"/>
    </xf>
    <xf numFmtId="14" fontId="3" fillId="2" borderId="21" xfId="3" applyNumberFormat="1" applyFont="1" applyFill="1" applyBorder="1" applyAlignment="1" applyProtection="1">
      <alignment horizontal="right" vertical="center" indent="1"/>
      <protection locked="0"/>
    </xf>
    <xf numFmtId="0" fontId="6" fillId="0" borderId="71" xfId="0" applyFont="1" applyBorder="1" applyAlignment="1" applyProtection="1">
      <alignment vertical="center" wrapText="1"/>
      <protection hidden="1"/>
    </xf>
    <xf numFmtId="0" fontId="3" fillId="3" borderId="0" xfId="3" applyNumberFormat="1" applyFont="1" applyFill="1" applyBorder="1" applyAlignment="1" applyProtection="1">
      <alignment horizontal="center" vertical="center"/>
      <protection hidden="1"/>
    </xf>
    <xf numFmtId="166" fontId="3" fillId="0" borderId="0" xfId="0" applyNumberFormat="1" applyFont="1" applyBorder="1" applyAlignment="1" applyProtection="1">
      <alignment horizontal="center" vertical="center"/>
      <protection hidden="1"/>
    </xf>
    <xf numFmtId="0" fontId="3" fillId="0" borderId="0" xfId="0" applyFont="1" applyProtection="1">
      <protection hidden="1"/>
    </xf>
    <xf numFmtId="0" fontId="9" fillId="0" borderId="0" xfId="2"/>
    <xf numFmtId="0" fontId="26" fillId="0" borderId="0" xfId="0" applyFont="1"/>
    <xf numFmtId="0" fontId="26" fillId="0" borderId="0" xfId="0" applyFont="1" applyFill="1" applyBorder="1"/>
    <xf numFmtId="0" fontId="26" fillId="0" borderId="0" xfId="0" applyFont="1" applyFill="1" applyBorder="1" applyAlignment="1">
      <alignment horizontal="center" wrapText="1"/>
    </xf>
    <xf numFmtId="0" fontId="26" fillId="0" borderId="0" xfId="0" applyFont="1" applyFill="1" applyBorder="1" applyAlignment="1">
      <alignment horizontal="center"/>
    </xf>
    <xf numFmtId="14" fontId="26" fillId="0" borderId="0" xfId="0" applyNumberFormat="1" applyFont="1" applyFill="1" applyBorder="1" applyAlignment="1">
      <alignment horizontal="center"/>
    </xf>
    <xf numFmtId="44" fontId="27" fillId="0" borderId="0" xfId="0" applyNumberFormat="1" applyFont="1" applyFill="1" applyBorder="1" applyAlignment="1" applyProtection="1">
      <alignment horizontal="center" vertical="center"/>
      <protection hidden="1"/>
    </xf>
    <xf numFmtId="0" fontId="6" fillId="0" borderId="52" xfId="0" applyFont="1" applyBorder="1" applyAlignment="1" applyProtection="1">
      <alignment vertical="center" wrapText="1"/>
      <protection hidden="1"/>
    </xf>
    <xf numFmtId="0" fontId="3" fillId="4" borderId="0" xfId="0" applyFont="1" applyFill="1" applyBorder="1" applyAlignment="1">
      <alignment wrapText="1"/>
    </xf>
    <xf numFmtId="0" fontId="3" fillId="4" borderId="0" xfId="0" applyFont="1" applyFill="1" applyBorder="1"/>
    <xf numFmtId="0" fontId="3" fillId="0" borderId="23" xfId="0" applyFont="1" applyBorder="1" applyAlignment="1" applyProtection="1">
      <alignment vertical="center"/>
      <protection hidden="1"/>
    </xf>
    <xf numFmtId="0" fontId="3" fillId="4" borderId="0" xfId="0" applyFont="1" applyFill="1" applyBorder="1" applyAlignment="1">
      <alignment wrapText="1"/>
    </xf>
    <xf numFmtId="0" fontId="3" fillId="4" borderId="0" xfId="0" applyFont="1" applyFill="1" applyBorder="1"/>
    <xf numFmtId="0" fontId="3" fillId="4" borderId="21" xfId="0" applyFont="1" applyFill="1" applyBorder="1" applyAlignment="1">
      <alignment horizontal="left" wrapText="1"/>
    </xf>
    <xf numFmtId="14" fontId="3" fillId="4" borderId="0" xfId="0" applyNumberFormat="1" applyFont="1" applyFill="1" applyBorder="1"/>
    <xf numFmtId="3" fontId="3" fillId="4" borderId="0" xfId="0" applyNumberFormat="1" applyFont="1" applyFill="1" applyBorder="1"/>
    <xf numFmtId="1" fontId="3" fillId="2" borderId="21" xfId="3" applyNumberFormat="1" applyFont="1" applyFill="1" applyBorder="1" applyAlignment="1" applyProtection="1">
      <alignment horizontal="right" vertical="center" indent="1"/>
      <protection locked="0"/>
    </xf>
    <xf numFmtId="0" fontId="8" fillId="2" borderId="0" xfId="0" quotePrefix="1" applyFont="1" applyFill="1" applyBorder="1" applyAlignment="1">
      <alignment horizontal="center" wrapText="1"/>
    </xf>
    <xf numFmtId="3" fontId="8" fillId="2" borderId="0" xfId="0" applyNumberFormat="1" applyFont="1" applyFill="1" applyBorder="1"/>
    <xf numFmtId="0" fontId="3" fillId="4" borderId="0" xfId="0" applyFont="1" applyFill="1" applyAlignment="1">
      <alignment wrapText="1"/>
    </xf>
    <xf numFmtId="0" fontId="3" fillId="2" borderId="0" xfId="0" applyFont="1" applyFill="1"/>
    <xf numFmtId="0" fontId="3" fillId="2" borderId="0" xfId="0" quotePrefix="1" applyFont="1" applyFill="1" applyAlignment="1">
      <alignment horizontal="center"/>
    </xf>
    <xf numFmtId="0" fontId="6" fillId="0" borderId="0" xfId="0" applyFont="1" applyBorder="1"/>
    <xf numFmtId="14" fontId="3" fillId="0" borderId="0" xfId="0" applyNumberFormat="1" applyFont="1" applyBorder="1"/>
    <xf numFmtId="0" fontId="3" fillId="0" borderId="0" xfId="0" applyFont="1" applyAlignment="1">
      <alignment wrapText="1"/>
    </xf>
    <xf numFmtId="0" fontId="3" fillId="4" borderId="0" xfId="0" applyFont="1" applyFill="1" applyBorder="1" applyAlignment="1">
      <alignment wrapText="1"/>
    </xf>
    <xf numFmtId="0" fontId="3" fillId="4" borderId="0" xfId="0" applyFont="1" applyFill="1" applyBorder="1"/>
    <xf numFmtId="44" fontId="3" fillId="2" borderId="0" xfId="0" applyNumberFormat="1" applyFont="1" applyFill="1" applyBorder="1"/>
    <xf numFmtId="44" fontId="3" fillId="0" borderId="0" xfId="0" applyNumberFormat="1" applyFont="1"/>
    <xf numFmtId="4" fontId="3" fillId="2" borderId="0" xfId="0" applyNumberFormat="1" applyFont="1" applyFill="1" applyBorder="1"/>
    <xf numFmtId="0" fontId="6" fillId="0" borderId="0" xfId="0" applyFont="1" applyFill="1"/>
    <xf numFmtId="4" fontId="12" fillId="0" borderId="0" xfId="0" applyNumberFormat="1" applyFont="1" applyFill="1" applyAlignment="1">
      <alignment wrapText="1"/>
    </xf>
    <xf numFmtId="4" fontId="12" fillId="0" borderId="0" xfId="0" applyNumberFormat="1" applyFont="1"/>
    <xf numFmtId="0" fontId="12" fillId="0" borderId="0" xfId="0" applyFont="1"/>
    <xf numFmtId="0" fontId="12" fillId="0" borderId="0" xfId="0" applyFont="1" applyAlignment="1">
      <alignment wrapText="1"/>
    </xf>
    <xf numFmtId="0" fontId="3" fillId="2" borderId="0" xfId="0" applyFont="1" applyFill="1" applyBorder="1"/>
    <xf numFmtId="0" fontId="3" fillId="2" borderId="0" xfId="0" applyFont="1" applyFill="1" applyBorder="1" applyAlignment="1">
      <alignment horizontal="center"/>
    </xf>
    <xf numFmtId="44" fontId="3" fillId="4" borderId="0" xfId="0" applyNumberFormat="1" applyFont="1" applyFill="1" applyBorder="1" applyAlignment="1">
      <alignment horizontal="left"/>
    </xf>
    <xf numFmtId="0" fontId="18" fillId="0" borderId="38" xfId="2" applyFont="1" applyFill="1" applyBorder="1"/>
    <xf numFmtId="0" fontId="18" fillId="0" borderId="23" xfId="2" applyFont="1" applyFill="1" applyBorder="1"/>
    <xf numFmtId="166" fontId="3" fillId="2" borderId="0" xfId="0" applyNumberFormat="1" applyFont="1" applyFill="1" applyBorder="1" applyAlignment="1" applyProtection="1">
      <alignment horizontal="center" vertical="center"/>
      <protection hidden="1"/>
    </xf>
    <xf numFmtId="0" fontId="3" fillId="2" borderId="73" xfId="3" applyNumberFormat="1" applyFont="1" applyFill="1" applyBorder="1" applyAlignment="1" applyProtection="1">
      <alignment horizontal="center" vertical="center"/>
      <protection hidden="1"/>
    </xf>
    <xf numFmtId="0" fontId="3" fillId="0" borderId="0" xfId="0" applyFont="1" applyFill="1" applyAlignment="1">
      <alignment horizontal="center" vertical="center"/>
    </xf>
    <xf numFmtId="0" fontId="3" fillId="0" borderId="0" xfId="0" applyFont="1" applyFill="1" applyAlignment="1">
      <alignment horizontal="center" wrapText="1"/>
    </xf>
    <xf numFmtId="0" fontId="3" fillId="0" borderId="0" xfId="0" applyFont="1" applyFill="1" applyAlignment="1">
      <alignment horizontal="center"/>
    </xf>
    <xf numFmtId="166" fontId="3" fillId="2" borderId="42" xfId="0" applyNumberFormat="1" applyFont="1" applyFill="1" applyBorder="1" applyAlignment="1" applyProtection="1">
      <alignment horizontal="center" vertical="center"/>
      <protection hidden="1"/>
    </xf>
    <xf numFmtId="0" fontId="3" fillId="2" borderId="0" xfId="0" applyFont="1" applyFill="1" applyBorder="1" applyAlignment="1">
      <alignment horizontal="center" vertical="center"/>
    </xf>
    <xf numFmtId="0" fontId="5" fillId="4" borderId="0" xfId="0" applyFont="1" applyFill="1" applyBorder="1"/>
    <xf numFmtId="0" fontId="2" fillId="4" borderId="0" xfId="0" applyFont="1" applyFill="1" applyBorder="1"/>
    <xf numFmtId="2" fontId="3" fillId="2" borderId="42" xfId="0" applyNumberFormat="1" applyFont="1" applyFill="1" applyBorder="1" applyAlignment="1">
      <alignment horizontal="left"/>
    </xf>
    <xf numFmtId="164" fontId="6" fillId="2" borderId="0" xfId="0" applyNumberFormat="1" applyFont="1" applyFill="1" applyBorder="1" applyAlignment="1" applyProtection="1">
      <alignment horizontal="center" vertical="center"/>
      <protection hidden="1"/>
    </xf>
    <xf numFmtId="0" fontId="6" fillId="2" borderId="0" xfId="3" applyNumberFormat="1" applyFont="1" applyFill="1" applyBorder="1" applyAlignment="1" applyProtection="1">
      <alignment horizontal="center" vertical="center"/>
      <protection hidden="1"/>
    </xf>
    <xf numFmtId="1" fontId="3" fillId="2" borderId="0" xfId="0" applyNumberFormat="1" applyFont="1" applyFill="1" applyBorder="1" applyAlignment="1" applyProtection="1">
      <alignment horizontal="center" vertical="center"/>
      <protection hidden="1"/>
    </xf>
    <xf numFmtId="14" fontId="3" fillId="2" borderId="0" xfId="0" applyNumberFormat="1" applyFont="1" applyFill="1" applyBorder="1"/>
    <xf numFmtId="1" fontId="3" fillId="2" borderId="42" xfId="0" applyNumberFormat="1" applyFont="1" applyFill="1" applyBorder="1" applyAlignment="1">
      <alignment wrapText="1"/>
    </xf>
    <xf numFmtId="0" fontId="3" fillId="0" borderId="23" xfId="0" applyFont="1" applyBorder="1" applyProtection="1">
      <protection hidden="1"/>
    </xf>
    <xf numFmtId="0" fontId="6" fillId="0" borderId="0" xfId="0" applyFont="1" applyAlignment="1" applyProtection="1">
      <alignment horizontal="center"/>
      <protection hidden="1"/>
    </xf>
    <xf numFmtId="0" fontId="3" fillId="0" borderId="21" xfId="0" applyFont="1" applyBorder="1" applyProtection="1">
      <protection hidden="1"/>
    </xf>
    <xf numFmtId="0" fontId="3" fillId="0" borderId="12" xfId="0" applyFont="1" applyBorder="1" applyAlignment="1" applyProtection="1">
      <alignment horizontal="center" vertical="center"/>
      <protection hidden="1"/>
    </xf>
    <xf numFmtId="1" fontId="3" fillId="0" borderId="12" xfId="0" applyNumberFormat="1" applyFont="1" applyBorder="1" applyAlignment="1" applyProtection="1">
      <alignment horizontal="center" vertical="center"/>
      <protection hidden="1"/>
    </xf>
    <xf numFmtId="0" fontId="3" fillId="0" borderId="71" xfId="0" applyFont="1" applyBorder="1" applyProtection="1">
      <protection hidden="1"/>
    </xf>
    <xf numFmtId="0" fontId="3" fillId="0" borderId="72" xfId="0" applyFont="1" applyBorder="1" applyProtection="1">
      <protection hidden="1"/>
    </xf>
    <xf numFmtId="0" fontId="6" fillId="4" borderId="23" xfId="0" applyFont="1" applyFill="1" applyBorder="1"/>
    <xf numFmtId="0" fontId="16" fillId="0" borderId="0" xfId="0" applyFont="1" applyFill="1" applyAlignment="1">
      <alignment horizontal="left" vertical="center" wrapText="1"/>
    </xf>
    <xf numFmtId="0" fontId="9" fillId="8" borderId="29" xfId="2" applyFill="1" applyBorder="1" applyAlignment="1">
      <alignment horizontal="left" vertical="center"/>
    </xf>
    <xf numFmtId="0" fontId="9" fillId="8" borderId="33" xfId="2" applyFill="1" applyBorder="1" applyAlignment="1">
      <alignment horizontal="left" vertical="center"/>
    </xf>
    <xf numFmtId="0" fontId="28" fillId="0" borderId="11" xfId="2" applyFont="1" applyBorder="1" applyAlignment="1">
      <alignment horizontal="center" vertical="center" wrapText="1"/>
    </xf>
    <xf numFmtId="0" fontId="28" fillId="0" borderId="5" xfId="2" applyFont="1" applyBorder="1" applyAlignment="1">
      <alignment vertical="center" wrapText="1"/>
    </xf>
    <xf numFmtId="0" fontId="28" fillId="0" borderId="1" xfId="2" applyFont="1" applyBorder="1" applyAlignment="1">
      <alignment vertical="center" wrapText="1"/>
    </xf>
    <xf numFmtId="0" fontId="29" fillId="0" borderId="12" xfId="0" applyFont="1" applyBorder="1" applyAlignment="1">
      <alignment vertical="center" wrapText="1"/>
    </xf>
    <xf numFmtId="0" fontId="9" fillId="0" borderId="5" xfId="2" applyBorder="1" applyAlignment="1">
      <alignment horizontal="left" vertical="center" wrapText="1"/>
    </xf>
    <xf numFmtId="0" fontId="9" fillId="0" borderId="0" xfId="2" applyAlignment="1">
      <alignment horizontal="left" vertical="center" wrapText="1"/>
    </xf>
    <xf numFmtId="0" fontId="9" fillId="0" borderId="0" xfId="2" applyFill="1" applyAlignment="1">
      <alignment horizontal="left" vertical="center" wrapText="1"/>
    </xf>
    <xf numFmtId="0" fontId="9" fillId="0" borderId="1" xfId="2" applyBorder="1" applyAlignment="1">
      <alignment horizontal="left" vertical="center" wrapText="1"/>
    </xf>
    <xf numFmtId="0" fontId="9" fillId="9" borderId="16" xfId="2" applyFill="1" applyBorder="1"/>
    <xf numFmtId="0" fontId="5" fillId="9" borderId="40" xfId="0" applyFont="1" applyFill="1" applyBorder="1"/>
    <xf numFmtId="0" fontId="2" fillId="9" borderId="41" xfId="0" applyFont="1" applyFill="1" applyBorder="1"/>
    <xf numFmtId="0" fontId="2" fillId="9" borderId="36" xfId="0" applyFont="1" applyFill="1" applyBorder="1"/>
    <xf numFmtId="0" fontId="18" fillId="0" borderId="31" xfId="2" applyFont="1" applyFill="1" applyBorder="1"/>
    <xf numFmtId="0" fontId="5" fillId="0" borderId="31" xfId="0" applyFont="1" applyFill="1" applyBorder="1"/>
    <xf numFmtId="0" fontId="2" fillId="0" borderId="31" xfId="0" applyFont="1" applyFill="1" applyBorder="1"/>
    <xf numFmtId="0" fontId="3" fillId="0" borderId="31" xfId="0" applyFont="1" applyFill="1" applyBorder="1"/>
    <xf numFmtId="0" fontId="3" fillId="8" borderId="0" xfId="0" applyFont="1" applyFill="1" applyAlignment="1">
      <alignment horizontal="center" wrapText="1"/>
    </xf>
    <xf numFmtId="0" fontId="3" fillId="2" borderId="0" xfId="0" applyFont="1" applyFill="1" applyBorder="1"/>
    <xf numFmtId="44" fontId="3" fillId="2" borderId="0" xfId="0" applyNumberFormat="1" applyFont="1" applyFill="1" applyBorder="1"/>
    <xf numFmtId="44" fontId="3" fillId="2" borderId="0" xfId="0" applyNumberFormat="1" applyFont="1" applyFill="1" applyBorder="1" applyAlignment="1">
      <alignment horizontal="center"/>
    </xf>
    <xf numFmtId="0" fontId="3" fillId="2" borderId="42" xfId="0" applyNumberFormat="1" applyFont="1" applyFill="1" applyBorder="1" applyAlignment="1">
      <alignment horizontal="left"/>
    </xf>
    <xf numFmtId="0" fontId="3" fillId="4" borderId="35" xfId="0" applyFont="1" applyFill="1" applyBorder="1" applyAlignment="1">
      <alignment wrapText="1"/>
    </xf>
    <xf numFmtId="0" fontId="31" fillId="0" borderId="38" xfId="2" applyFont="1" applyFill="1" applyBorder="1"/>
    <xf numFmtId="0" fontId="11" fillId="0" borderId="23" xfId="2" applyFont="1" applyFill="1" applyBorder="1"/>
    <xf numFmtId="0" fontId="11" fillId="0" borderId="38" xfId="2" applyFont="1" applyFill="1" applyBorder="1"/>
    <xf numFmtId="0" fontId="3" fillId="4" borderId="0" xfId="0" applyFont="1" applyFill="1" applyBorder="1" applyAlignment="1" applyProtection="1">
      <alignment horizontal="center" vertical="center"/>
      <protection hidden="1"/>
    </xf>
    <xf numFmtId="0" fontId="3" fillId="4" borderId="0" xfId="3" applyNumberFormat="1" applyFont="1" applyFill="1" applyBorder="1" applyAlignment="1" applyProtection="1">
      <alignment horizontal="center" vertical="center"/>
      <protection hidden="1"/>
    </xf>
    <xf numFmtId="166" fontId="3" fillId="4" borderId="42" xfId="0" applyNumberFormat="1" applyFont="1" applyFill="1" applyBorder="1" applyAlignment="1" applyProtection="1">
      <alignment horizontal="left" vertical="center"/>
      <protection hidden="1"/>
    </xf>
    <xf numFmtId="0" fontId="3" fillId="4" borderId="42" xfId="3" applyNumberFormat="1" applyFont="1" applyFill="1" applyBorder="1" applyAlignment="1" applyProtection="1">
      <alignment horizontal="left" vertical="center"/>
      <protection hidden="1"/>
    </xf>
    <xf numFmtId="0" fontId="3" fillId="4" borderId="0" xfId="3" applyNumberFormat="1" applyFont="1" applyFill="1" applyBorder="1" applyAlignment="1" applyProtection="1">
      <alignment horizontal="left" vertical="center"/>
      <protection hidden="1"/>
    </xf>
    <xf numFmtId="3" fontId="3" fillId="4" borderId="76" xfId="0" applyNumberFormat="1" applyFont="1" applyFill="1" applyBorder="1"/>
    <xf numFmtId="0" fontId="3" fillId="2" borderId="0" xfId="0" quotePrefix="1" applyFont="1" applyFill="1" applyAlignment="1">
      <alignment horizontal="center" vertical="center"/>
    </xf>
    <xf numFmtId="0" fontId="3" fillId="2" borderId="0" xfId="0" applyFont="1" applyFill="1" applyAlignment="1">
      <alignment horizontal="center" vertical="center"/>
    </xf>
    <xf numFmtId="164" fontId="8" fillId="4" borderId="0" xfId="0" applyNumberFormat="1" applyFont="1" applyFill="1" applyBorder="1" applyAlignment="1" applyProtection="1">
      <alignment vertical="center"/>
      <protection hidden="1"/>
    </xf>
    <xf numFmtId="164" fontId="3" fillId="4" borderId="0" xfId="0" applyNumberFormat="1" applyFont="1" applyFill="1" applyBorder="1" applyAlignment="1" applyProtection="1">
      <alignment vertical="center"/>
      <protection hidden="1"/>
    </xf>
    <xf numFmtId="0" fontId="3" fillId="4" borderId="0" xfId="0" applyFont="1" applyFill="1" applyBorder="1" applyAlignment="1" applyProtection="1">
      <alignment vertical="center" wrapText="1"/>
      <protection hidden="1"/>
    </xf>
    <xf numFmtId="164" fontId="6" fillId="4" borderId="0" xfId="0" applyNumberFormat="1" applyFont="1" applyFill="1" applyBorder="1" applyAlignment="1" applyProtection="1">
      <alignment vertical="center"/>
      <protection hidden="1"/>
    </xf>
    <xf numFmtId="14" fontId="0" fillId="2" borderId="0" xfId="0" applyNumberFormat="1" applyFill="1" applyAlignment="1">
      <alignment horizontal="center"/>
    </xf>
    <xf numFmtId="0" fontId="6" fillId="4" borderId="0" xfId="0" applyFont="1" applyFill="1" applyBorder="1" applyAlignment="1" applyProtection="1">
      <alignment wrapText="1"/>
      <protection hidden="1"/>
    </xf>
    <xf numFmtId="0" fontId="3" fillId="4" borderId="0" xfId="0" applyFont="1" applyFill="1" applyBorder="1" applyAlignment="1" applyProtection="1">
      <alignment vertical="center"/>
      <protection hidden="1"/>
    </xf>
    <xf numFmtId="0" fontId="6" fillId="4" borderId="0" xfId="0" applyFont="1" applyFill="1" applyBorder="1" applyAlignment="1" applyProtection="1">
      <alignment vertical="center" wrapText="1"/>
      <protection hidden="1"/>
    </xf>
    <xf numFmtId="44" fontId="0" fillId="0" borderId="0" xfId="3" applyFont="1"/>
    <xf numFmtId="0" fontId="15" fillId="0" borderId="0" xfId="0" applyFont="1"/>
    <xf numFmtId="164" fontId="14" fillId="4" borderId="0" xfId="0" applyNumberFormat="1" applyFont="1" applyFill="1" applyBorder="1" applyAlignment="1" applyProtection="1">
      <alignment vertical="center" wrapText="1"/>
      <protection hidden="1"/>
    </xf>
    <xf numFmtId="44" fontId="33" fillId="4" borderId="0" xfId="0" applyNumberFormat="1" applyFont="1" applyFill="1" applyBorder="1" applyAlignment="1" applyProtection="1">
      <alignment vertical="center"/>
      <protection hidden="1"/>
    </xf>
    <xf numFmtId="164" fontId="32" fillId="0" borderId="64" xfId="0" applyNumberFormat="1" applyFont="1" applyBorder="1" applyAlignment="1" applyProtection="1">
      <alignment vertical="center" wrapText="1"/>
      <protection hidden="1"/>
    </xf>
    <xf numFmtId="164" fontId="15" fillId="0" borderId="64" xfId="0" applyNumberFormat="1" applyFont="1" applyBorder="1" applyAlignment="1" applyProtection="1">
      <alignment vertical="center" wrapText="1"/>
      <protection hidden="1"/>
    </xf>
    <xf numFmtId="0" fontId="15" fillId="0" borderId="64" xfId="0" applyFont="1" applyBorder="1" applyAlignment="1" applyProtection="1">
      <alignment vertical="center" wrapText="1"/>
      <protection hidden="1"/>
    </xf>
    <xf numFmtId="164" fontId="14" fillId="0" borderId="69" xfId="0" applyNumberFormat="1" applyFont="1" applyBorder="1" applyAlignment="1" applyProtection="1">
      <alignment vertical="center" wrapText="1"/>
      <protection hidden="1"/>
    </xf>
    <xf numFmtId="44" fontId="33" fillId="2" borderId="69" xfId="0" applyNumberFormat="1" applyFont="1" applyFill="1" applyBorder="1" applyAlignment="1" applyProtection="1">
      <alignment vertical="center"/>
      <protection hidden="1"/>
    </xf>
    <xf numFmtId="0" fontId="15" fillId="0" borderId="64" xfId="0" applyFont="1" applyFill="1" applyBorder="1" applyAlignment="1" applyProtection="1">
      <alignment vertical="center" wrapText="1"/>
      <protection hidden="1"/>
    </xf>
    <xf numFmtId="0" fontId="14" fillId="0" borderId="69" xfId="0" applyFont="1" applyBorder="1" applyAlignment="1" applyProtection="1">
      <alignment vertical="center" wrapText="1"/>
      <protection hidden="1"/>
    </xf>
    <xf numFmtId="44" fontId="32" fillId="2" borderId="64" xfId="0" applyNumberFormat="1" applyFont="1" applyFill="1" applyBorder="1" applyAlignment="1" applyProtection="1">
      <alignment vertical="center"/>
      <protection locked="0"/>
    </xf>
    <xf numFmtId="14" fontId="32" fillId="2" borderId="64" xfId="0" applyNumberFormat="1" applyFont="1" applyFill="1" applyBorder="1" applyAlignment="1" applyProtection="1">
      <alignment vertical="center"/>
      <protection locked="0"/>
    </xf>
    <xf numFmtId="0" fontId="32" fillId="2" borderId="64" xfId="0" applyNumberFormat="1" applyFont="1" applyFill="1" applyBorder="1" applyAlignment="1" applyProtection="1">
      <alignment horizontal="center" vertical="center"/>
      <protection locked="0"/>
    </xf>
    <xf numFmtId="44" fontId="32" fillId="2" borderId="64" xfId="0" applyNumberFormat="1" applyFont="1" applyFill="1" applyBorder="1" applyAlignment="1" applyProtection="1">
      <alignment horizontal="center" vertical="center"/>
      <protection locked="0"/>
    </xf>
    <xf numFmtId="44" fontId="15" fillId="0" borderId="41" xfId="3" applyNumberFormat="1" applyFont="1" applyFill="1" applyBorder="1" applyAlignment="1" applyProtection="1">
      <alignment horizontal="center" vertical="center"/>
      <protection hidden="1"/>
    </xf>
    <xf numFmtId="1" fontId="6" fillId="2" borderId="0" xfId="0" applyNumberFormat="1" applyFont="1" applyFill="1" applyAlignment="1">
      <alignment horizontal="center" vertical="center"/>
    </xf>
    <xf numFmtId="2" fontId="3" fillId="0" borderId="0" xfId="0" applyNumberFormat="1" applyFont="1" applyAlignment="1">
      <alignment horizontal="center"/>
    </xf>
    <xf numFmtId="1" fontId="0" fillId="0" borderId="0" xfId="0" applyNumberFormat="1"/>
    <xf numFmtId="0" fontId="3" fillId="2" borderId="42" xfId="3" applyNumberFormat="1" applyFont="1" applyFill="1" applyBorder="1" applyAlignment="1" applyProtection="1">
      <alignment horizontal="center" vertical="center"/>
      <protection hidden="1"/>
    </xf>
    <xf numFmtId="166" fontId="3" fillId="2" borderId="42" xfId="3" applyNumberFormat="1" applyFont="1" applyFill="1" applyBorder="1" applyAlignment="1" applyProtection="1">
      <alignment horizontal="center" vertical="center"/>
      <protection hidden="1"/>
    </xf>
    <xf numFmtId="0" fontId="12" fillId="4" borderId="21" xfId="0" applyFont="1" applyFill="1" applyBorder="1"/>
    <xf numFmtId="0" fontId="3" fillId="0" borderId="78" xfId="0" applyFont="1" applyBorder="1"/>
    <xf numFmtId="0" fontId="6" fillId="3" borderId="78" xfId="0" applyFont="1" applyFill="1" applyBorder="1" applyAlignment="1">
      <alignment horizontal="right" vertical="center"/>
    </xf>
    <xf numFmtId="14" fontId="3" fillId="2" borderId="0" xfId="0" applyNumberFormat="1" applyFont="1" applyFill="1" applyAlignment="1">
      <alignment horizontal="center" vertical="center"/>
    </xf>
    <xf numFmtId="14" fontId="3" fillId="4" borderId="0" xfId="0" applyNumberFormat="1" applyFont="1" applyFill="1" applyAlignment="1">
      <alignment horizontal="right"/>
    </xf>
    <xf numFmtId="0" fontId="6" fillId="4" borderId="0" xfId="0" applyFont="1" applyFill="1"/>
    <xf numFmtId="167" fontId="3" fillId="2" borderId="0" xfId="3" applyNumberFormat="1" applyFont="1" applyFill="1" applyAlignment="1">
      <alignment horizontal="center" vertical="center"/>
    </xf>
    <xf numFmtId="14" fontId="3" fillId="4" borderId="0" xfId="0" applyNumberFormat="1" applyFont="1" applyFill="1"/>
    <xf numFmtId="1" fontId="3" fillId="2" borderId="0" xfId="0" applyNumberFormat="1" applyFont="1" applyFill="1" applyAlignment="1">
      <alignment horizontal="center" vertical="center"/>
    </xf>
    <xf numFmtId="0" fontId="0" fillId="0" borderId="0" xfId="0" applyFont="1"/>
    <xf numFmtId="0" fontId="6" fillId="0" borderId="3" xfId="0" applyFont="1" applyBorder="1" applyAlignment="1">
      <alignment horizontal="center" vertical="center" wrapText="1"/>
    </xf>
    <xf numFmtId="168" fontId="3" fillId="0" borderId="13" xfId="0" applyNumberFormat="1" applyFont="1" applyBorder="1" applyAlignment="1">
      <alignment horizontal="center" vertical="center"/>
    </xf>
    <xf numFmtId="168" fontId="3" fillId="0" borderId="3" xfId="0" applyNumberFormat="1" applyFont="1" applyBorder="1" applyAlignment="1">
      <alignment horizontal="center" vertical="center"/>
    </xf>
    <xf numFmtId="0" fontId="6" fillId="0" borderId="3" xfId="0" applyFont="1" applyBorder="1" applyAlignment="1">
      <alignment horizontal="center" vertical="center"/>
    </xf>
    <xf numFmtId="1" fontId="6" fillId="0" borderId="3" xfId="0" applyNumberFormat="1" applyFont="1" applyBorder="1" applyAlignment="1">
      <alignment horizontal="center" vertical="center"/>
    </xf>
    <xf numFmtId="0" fontId="0" fillId="4" borderId="0" xfId="0" applyFont="1" applyFill="1"/>
    <xf numFmtId="168" fontId="3" fillId="4" borderId="79" xfId="0" applyNumberFormat="1" applyFont="1" applyFill="1" applyBorder="1" applyAlignment="1">
      <alignment horizontal="center" vertical="center"/>
    </xf>
    <xf numFmtId="0" fontId="3" fillId="0" borderId="76" xfId="0" applyFont="1" applyBorder="1" applyAlignment="1">
      <alignment horizontal="center"/>
    </xf>
    <xf numFmtId="0" fontId="6" fillId="0" borderId="76" xfId="0" applyFont="1" applyBorder="1" applyAlignment="1">
      <alignment horizontal="center" vertical="center" wrapText="1"/>
    </xf>
    <xf numFmtId="1" fontId="3" fillId="0" borderId="76" xfId="0" applyNumberFormat="1" applyFont="1" applyBorder="1" applyAlignment="1">
      <alignment horizontal="center"/>
    </xf>
    <xf numFmtId="1" fontId="6" fillId="0" borderId="76" xfId="0" applyNumberFormat="1" applyFont="1" applyBorder="1" applyAlignment="1">
      <alignment horizontal="center"/>
    </xf>
    <xf numFmtId="0" fontId="6" fillId="0" borderId="78" xfId="0" applyFont="1" applyBorder="1" applyAlignment="1">
      <alignment horizontal="right" wrapText="1"/>
    </xf>
    <xf numFmtId="0" fontId="3" fillId="0" borderId="78" xfId="0" applyFont="1" applyBorder="1" applyAlignment="1">
      <alignment horizontal="right" wrapText="1"/>
    </xf>
    <xf numFmtId="0" fontId="3" fillId="0" borderId="3" xfId="0" applyFont="1" applyBorder="1" applyAlignment="1">
      <alignment horizontal="center" vertical="center"/>
    </xf>
    <xf numFmtId="1" fontId="3" fillId="0" borderId="3" xfId="0" applyNumberFormat="1" applyFont="1" applyBorder="1" applyAlignment="1">
      <alignment horizontal="center" vertical="center"/>
    </xf>
    <xf numFmtId="44" fontId="1" fillId="0" borderId="0" xfId="3" applyFont="1"/>
    <xf numFmtId="44" fontId="15" fillId="0" borderId="0" xfId="3" applyFont="1"/>
    <xf numFmtId="164" fontId="15" fillId="0" borderId="61" xfId="0" applyNumberFormat="1" applyFont="1" applyBorder="1" applyAlignment="1" applyProtection="1">
      <alignment vertical="center" wrapText="1"/>
      <protection hidden="1"/>
    </xf>
    <xf numFmtId="164" fontId="3" fillId="0" borderId="12" xfId="0" applyNumberFormat="1" applyFont="1" applyBorder="1" applyAlignment="1" applyProtection="1">
      <alignment vertical="center"/>
      <protection hidden="1"/>
    </xf>
    <xf numFmtId="164" fontId="6" fillId="0" borderId="0" xfId="0" applyNumberFormat="1" applyFont="1" applyAlignment="1" applyProtection="1">
      <alignment vertical="center"/>
      <protection hidden="1"/>
    </xf>
    <xf numFmtId="164" fontId="3" fillId="2" borderId="51" xfId="3" applyNumberFormat="1" applyFont="1" applyFill="1" applyBorder="1" applyAlignment="1" applyProtection="1">
      <alignment horizontal="right" vertical="center"/>
      <protection locked="0"/>
    </xf>
    <xf numFmtId="164" fontId="6" fillId="0" borderId="65" xfId="3" applyNumberFormat="1" applyFont="1" applyFill="1" applyBorder="1" applyAlignment="1" applyProtection="1">
      <alignment horizontal="right" vertical="center"/>
      <protection hidden="1"/>
    </xf>
    <xf numFmtId="164" fontId="6" fillId="0" borderId="67" xfId="3" applyNumberFormat="1" applyFont="1" applyFill="1" applyBorder="1" applyAlignment="1" applyProtection="1">
      <alignment horizontal="right" vertical="center"/>
      <protection hidden="1"/>
    </xf>
    <xf numFmtId="164" fontId="3" fillId="2" borderId="0" xfId="0" applyNumberFormat="1" applyFont="1" applyFill="1" applyBorder="1" applyAlignment="1" applyProtection="1">
      <alignment horizontal="right" vertical="center"/>
      <protection hidden="1"/>
    </xf>
    <xf numFmtId="164" fontId="11" fillId="2" borderId="0" xfId="0" applyNumberFormat="1" applyFont="1" applyFill="1" applyBorder="1" applyAlignment="1" applyProtection="1">
      <alignment horizontal="right" vertical="center"/>
      <protection hidden="1"/>
    </xf>
    <xf numFmtId="164" fontId="3" fillId="0" borderId="76" xfId="0" applyNumberFormat="1" applyFont="1" applyBorder="1"/>
    <xf numFmtId="164" fontId="3" fillId="0" borderId="76" xfId="0" applyNumberFormat="1" applyFont="1" applyBorder="1" applyAlignment="1">
      <alignment horizontal="right"/>
    </xf>
    <xf numFmtId="164" fontId="6" fillId="0" borderId="76" xfId="0" applyNumberFormat="1" applyFont="1" applyBorder="1" applyAlignment="1">
      <alignment horizontal="right"/>
    </xf>
    <xf numFmtId="164" fontId="6" fillId="0" borderId="3" xfId="0" applyNumberFormat="1" applyFont="1" applyBorder="1" applyAlignment="1">
      <alignment horizontal="center" vertical="center" wrapText="1"/>
    </xf>
    <xf numFmtId="164" fontId="3" fillId="0" borderId="3" xfId="3" applyNumberFormat="1" applyFont="1" applyBorder="1" applyAlignment="1">
      <alignment horizontal="right" vertical="center"/>
    </xf>
    <xf numFmtId="164" fontId="6" fillId="0" borderId="3" xfId="3" applyNumberFormat="1" applyFont="1" applyBorder="1" applyAlignment="1">
      <alignment horizontal="right" vertical="center"/>
    </xf>
    <xf numFmtId="164" fontId="3" fillId="4" borderId="0" xfId="0" applyNumberFormat="1" applyFont="1" applyFill="1" applyAlignment="1">
      <alignment horizontal="right"/>
    </xf>
    <xf numFmtId="164" fontId="0" fillId="4" borderId="0" xfId="0" applyNumberFormat="1" applyFont="1" applyFill="1" applyAlignment="1">
      <alignment horizontal="right"/>
    </xf>
    <xf numFmtId="0" fontId="21" fillId="4" borderId="2" xfId="0" applyFont="1" applyFill="1" applyBorder="1" applyProtection="1">
      <protection hidden="1"/>
    </xf>
    <xf numFmtId="0" fontId="0" fillId="4" borderId="0" xfId="0" applyFill="1" applyProtection="1">
      <protection hidden="1"/>
    </xf>
    <xf numFmtId="44" fontId="0" fillId="4" borderId="0" xfId="3" applyFont="1" applyFill="1" applyProtection="1">
      <protection hidden="1"/>
    </xf>
    <xf numFmtId="0" fontId="10" fillId="4" borderId="0" xfId="0" applyFont="1" applyFill="1" applyBorder="1" applyProtection="1">
      <protection hidden="1"/>
    </xf>
    <xf numFmtId="0" fontId="5" fillId="5" borderId="32" xfId="0" applyFont="1" applyFill="1" applyBorder="1" applyAlignment="1" applyProtection="1">
      <alignment horizontal="center" wrapText="1"/>
      <protection hidden="1"/>
    </xf>
    <xf numFmtId="0" fontId="6" fillId="4" borderId="0" xfId="0" applyFont="1" applyFill="1" applyBorder="1" applyAlignment="1" applyProtection="1">
      <alignment horizontal="center" wrapText="1"/>
      <protection hidden="1"/>
    </xf>
    <xf numFmtId="0" fontId="5" fillId="5" borderId="41" xfId="0" applyFont="1" applyFill="1" applyBorder="1" applyAlignment="1" applyProtection="1">
      <alignment horizontal="center" wrapText="1"/>
      <protection hidden="1"/>
    </xf>
    <xf numFmtId="0" fontId="5" fillId="5" borderId="40" xfId="0" applyFont="1" applyFill="1" applyBorder="1" applyAlignment="1" applyProtection="1">
      <alignment horizontal="left" wrapText="1"/>
      <protection hidden="1"/>
    </xf>
    <xf numFmtId="0" fontId="35" fillId="5" borderId="40" xfId="0" applyFont="1" applyFill="1" applyBorder="1" applyAlignment="1" applyProtection="1">
      <alignment horizontal="left" vertical="center"/>
      <protection hidden="1"/>
    </xf>
    <xf numFmtId="0" fontId="5" fillId="5" borderId="36" xfId="0" applyFont="1" applyFill="1" applyBorder="1" applyAlignment="1" applyProtection="1">
      <alignment horizontal="center"/>
      <protection hidden="1"/>
    </xf>
    <xf numFmtId="0" fontId="5" fillId="5" borderId="41" xfId="0" applyFont="1" applyFill="1" applyBorder="1" applyAlignment="1" applyProtection="1">
      <alignment horizontal="left" wrapText="1"/>
      <protection hidden="1"/>
    </xf>
    <xf numFmtId="0" fontId="5" fillId="5" borderId="41" xfId="0" applyFont="1" applyFill="1" applyBorder="1" applyAlignment="1" applyProtection="1">
      <alignment horizontal="right" indent="2"/>
      <protection hidden="1"/>
    </xf>
    <xf numFmtId="0" fontId="14" fillId="4" borderId="29" xfId="0" applyFont="1" applyFill="1" applyBorder="1" applyAlignment="1" applyProtection="1">
      <alignment horizontal="center" vertical="center"/>
      <protection hidden="1"/>
    </xf>
    <xf numFmtId="0" fontId="14" fillId="0" borderId="0" xfId="0" applyFont="1" applyAlignment="1" applyProtection="1">
      <alignment horizontal="center" vertical="center" wrapText="1"/>
      <protection hidden="1"/>
    </xf>
    <xf numFmtId="0" fontId="15" fillId="4" borderId="0" xfId="0" applyFont="1" applyFill="1" applyProtection="1">
      <protection hidden="1"/>
    </xf>
    <xf numFmtId="0" fontId="14" fillId="4" borderId="23" xfId="0" applyFont="1" applyFill="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44" fontId="15" fillId="0" borderId="12" xfId="0" applyNumberFormat="1" applyFont="1" applyBorder="1" applyAlignment="1" applyProtection="1">
      <alignment vertical="center"/>
      <protection hidden="1"/>
    </xf>
    <xf numFmtId="2" fontId="0" fillId="4" borderId="0" xfId="0" applyNumberFormat="1" applyFill="1" applyAlignment="1" applyProtection="1">
      <alignment horizontal="center" vertical="center"/>
      <protection hidden="1"/>
    </xf>
    <xf numFmtId="0" fontId="14" fillId="4" borderId="0" xfId="0" applyFont="1" applyFill="1" applyAlignment="1" applyProtection="1">
      <alignment horizontal="left" vertical="center"/>
      <protection hidden="1"/>
    </xf>
    <xf numFmtId="0" fontId="15" fillId="0" borderId="0" xfId="0" applyFont="1" applyProtection="1">
      <protection hidden="1"/>
    </xf>
    <xf numFmtId="0" fontId="15" fillId="0" borderId="0" xfId="0" applyFont="1" applyAlignment="1" applyProtection="1">
      <alignment horizontal="center" vertical="center"/>
      <protection hidden="1"/>
    </xf>
    <xf numFmtId="44" fontId="14" fillId="0" borderId="0" xfId="0" applyNumberFormat="1" applyFont="1" applyAlignment="1" applyProtection="1">
      <alignment vertical="center"/>
      <protection hidden="1"/>
    </xf>
    <xf numFmtId="14" fontId="15" fillId="2" borderId="61" xfId="0" applyNumberFormat="1" applyFont="1" applyFill="1" applyBorder="1" applyAlignment="1" applyProtection="1">
      <alignment horizontal="center" vertical="center"/>
      <protection hidden="1"/>
    </xf>
    <xf numFmtId="14" fontId="15" fillId="4" borderId="61" xfId="0" applyNumberFormat="1" applyFont="1" applyFill="1" applyBorder="1" applyAlignment="1" applyProtection="1">
      <alignment horizontal="right"/>
      <protection hidden="1"/>
    </xf>
    <xf numFmtId="167" fontId="15" fillId="2" borderId="61" xfId="3" applyNumberFormat="1" applyFont="1" applyFill="1" applyBorder="1" applyAlignment="1" applyProtection="1">
      <alignment horizontal="center" vertical="center"/>
      <protection hidden="1"/>
    </xf>
    <xf numFmtId="0" fontId="15" fillId="4" borderId="61" xfId="0" applyFont="1" applyFill="1" applyBorder="1" applyAlignment="1" applyProtection="1">
      <alignment horizontal="center" vertical="center" wrapText="1"/>
      <protection hidden="1"/>
    </xf>
    <xf numFmtId="0" fontId="15" fillId="2" borderId="61" xfId="0" applyFont="1" applyFill="1" applyBorder="1" applyAlignment="1" applyProtection="1">
      <alignment horizontal="center" vertical="center"/>
      <protection hidden="1"/>
    </xf>
    <xf numFmtId="1" fontId="15" fillId="2" borderId="0" xfId="0" applyNumberFormat="1" applyFont="1" applyFill="1" applyBorder="1" applyAlignment="1" applyProtection="1">
      <alignment horizontal="center" vertical="center"/>
      <protection hidden="1"/>
    </xf>
    <xf numFmtId="0" fontId="15" fillId="4" borderId="0" xfId="0" applyFont="1" applyFill="1" applyBorder="1" applyAlignment="1" applyProtection="1">
      <alignment horizontal="center" vertical="center" wrapText="1"/>
      <protection hidden="1"/>
    </xf>
    <xf numFmtId="0" fontId="15" fillId="4" borderId="60" xfId="0" applyFont="1" applyFill="1" applyBorder="1" applyProtection="1">
      <protection hidden="1"/>
    </xf>
    <xf numFmtId="14" fontId="15" fillId="4" borderId="60" xfId="0" applyNumberFormat="1" applyFont="1" applyFill="1" applyBorder="1" applyProtection="1">
      <protection hidden="1"/>
    </xf>
    <xf numFmtId="0" fontId="15" fillId="4" borderId="60" xfId="0" applyFont="1" applyFill="1" applyBorder="1" applyAlignment="1" applyProtection="1">
      <alignment horizontal="center" vertical="center" wrapText="1"/>
      <protection hidden="1"/>
    </xf>
    <xf numFmtId="0" fontId="35" fillId="5" borderId="41" xfId="0" applyFont="1" applyFill="1" applyBorder="1" applyAlignment="1" applyProtection="1">
      <alignment horizontal="left" vertical="center"/>
      <protection hidden="1"/>
    </xf>
    <xf numFmtId="0" fontId="35" fillId="4" borderId="0" xfId="0" applyFont="1" applyFill="1" applyBorder="1" applyProtection="1">
      <protection hidden="1"/>
    </xf>
    <xf numFmtId="0" fontId="15" fillId="4" borderId="0" xfId="0" applyFont="1" applyFill="1" applyBorder="1" applyProtection="1">
      <protection hidden="1"/>
    </xf>
    <xf numFmtId="14" fontId="15" fillId="4" borderId="0" xfId="0" applyNumberFormat="1" applyFont="1" applyFill="1" applyBorder="1" applyProtection="1">
      <protection hidden="1"/>
    </xf>
    <xf numFmtId="0" fontId="34" fillId="4" borderId="0" xfId="0" applyFont="1" applyFill="1" applyBorder="1" applyProtection="1">
      <protection hidden="1"/>
    </xf>
    <xf numFmtId="14" fontId="0" fillId="0" borderId="12" xfId="0" applyNumberFormat="1" applyBorder="1" applyProtection="1">
      <protection hidden="1"/>
    </xf>
    <xf numFmtId="0" fontId="0" fillId="0" borderId="12" xfId="0" applyBorder="1" applyProtection="1">
      <protection hidden="1"/>
    </xf>
    <xf numFmtId="0" fontId="0" fillId="0" borderId="12" xfId="0" applyBorder="1" applyAlignment="1" applyProtection="1">
      <alignment horizontal="center"/>
      <protection hidden="1"/>
    </xf>
    <xf numFmtId="0" fontId="15" fillId="0" borderId="12" xfId="0" applyFont="1" applyFill="1" applyBorder="1" applyAlignment="1" applyProtection="1">
      <alignment horizontal="center" vertical="center" wrapText="1"/>
      <protection hidden="1"/>
    </xf>
    <xf numFmtId="0" fontId="0" fillId="4" borderId="41" xfId="0" applyFill="1" applyBorder="1" applyAlignment="1" applyProtection="1">
      <alignment wrapText="1"/>
      <protection hidden="1"/>
    </xf>
    <xf numFmtId="0" fontId="36" fillId="4" borderId="5" xfId="0" applyFont="1" applyFill="1" applyBorder="1" applyProtection="1">
      <protection hidden="1"/>
    </xf>
    <xf numFmtId="0" fontId="37" fillId="4" borderId="5" xfId="0" applyFont="1" applyFill="1" applyBorder="1" applyAlignment="1" applyProtection="1">
      <alignment horizontal="center" vertical="center" wrapText="1"/>
      <protection hidden="1"/>
    </xf>
    <xf numFmtId="14" fontId="38" fillId="4" borderId="5" xfId="0" applyNumberFormat="1" applyFont="1" applyFill="1" applyBorder="1" applyAlignment="1" applyProtection="1">
      <alignment horizontal="center"/>
      <protection hidden="1"/>
    </xf>
    <xf numFmtId="0" fontId="15" fillId="4" borderId="34" xfId="0" applyFont="1" applyFill="1" applyBorder="1" applyProtection="1">
      <protection hidden="1"/>
    </xf>
    <xf numFmtId="0" fontId="15" fillId="4" borderId="34" xfId="0" applyFont="1" applyFill="1" applyBorder="1" applyAlignment="1" applyProtection="1">
      <alignment horizontal="center" vertical="center" wrapText="1"/>
      <protection hidden="1"/>
    </xf>
    <xf numFmtId="0" fontId="15" fillId="0" borderId="34" xfId="0" applyFont="1" applyBorder="1" applyProtection="1">
      <protection hidden="1"/>
    </xf>
    <xf numFmtId="0" fontId="15" fillId="0" borderId="34" xfId="0" applyFont="1" applyBorder="1" applyAlignment="1" applyProtection="1">
      <alignment horizontal="center" vertical="center"/>
      <protection hidden="1"/>
    </xf>
    <xf numFmtId="44" fontId="14" fillId="0" borderId="34" xfId="0" applyNumberFormat="1" applyFont="1" applyBorder="1" applyAlignment="1" applyProtection="1">
      <alignment vertical="center"/>
      <protection hidden="1"/>
    </xf>
    <xf numFmtId="0" fontId="34" fillId="4" borderId="34" xfId="0" applyFont="1" applyFill="1" applyBorder="1" applyProtection="1">
      <protection hidden="1"/>
    </xf>
    <xf numFmtId="0" fontId="0" fillId="0" borderId="0" xfId="0" applyProtection="1">
      <protection hidden="1"/>
    </xf>
    <xf numFmtId="0" fontId="15" fillId="4" borderId="0" xfId="0" applyFont="1" applyFill="1" applyAlignment="1" applyProtection="1">
      <alignment horizontal="center" vertical="center"/>
      <protection hidden="1"/>
    </xf>
    <xf numFmtId="0" fontId="14" fillId="4" borderId="0" xfId="0" applyFont="1" applyFill="1" applyBorder="1" applyAlignment="1" applyProtection="1">
      <alignment horizontal="left" vertical="center" wrapText="1"/>
      <protection hidden="1"/>
    </xf>
    <xf numFmtId="0" fontId="15" fillId="4" borderId="0" xfId="0" applyFont="1" applyFill="1" applyBorder="1" applyAlignment="1" applyProtection="1">
      <alignment horizontal="center"/>
      <protection hidden="1"/>
    </xf>
    <xf numFmtId="0" fontId="14" fillId="0" borderId="12" xfId="0" applyFont="1" applyBorder="1" applyAlignment="1" applyProtection="1">
      <alignment horizontal="center" vertical="center" wrapText="1"/>
      <protection hidden="1"/>
    </xf>
    <xf numFmtId="168" fontId="15" fillId="0" borderId="12" xfId="0" applyNumberFormat="1" applyFont="1" applyBorder="1" applyAlignment="1" applyProtection="1">
      <alignment horizontal="center" vertical="center"/>
      <protection hidden="1"/>
    </xf>
    <xf numFmtId="1" fontId="15" fillId="0" borderId="12" xfId="0" applyNumberFormat="1" applyFont="1" applyBorder="1" applyAlignment="1" applyProtection="1">
      <alignment horizontal="center" vertical="center"/>
      <protection hidden="1"/>
    </xf>
    <xf numFmtId="44" fontId="15" fillId="0" borderId="12" xfId="3" applyFont="1" applyBorder="1" applyAlignment="1" applyProtection="1">
      <alignment horizontal="center" vertical="center"/>
      <protection hidden="1"/>
    </xf>
    <xf numFmtId="44" fontId="15" fillId="0" borderId="12" xfId="0" applyNumberFormat="1" applyFont="1" applyFill="1" applyBorder="1" applyProtection="1">
      <protection hidden="1"/>
    </xf>
    <xf numFmtId="0" fontId="15" fillId="0" borderId="12" xfId="0" applyNumberFormat="1" applyFont="1" applyFill="1" applyBorder="1" applyProtection="1">
      <protection hidden="1"/>
    </xf>
    <xf numFmtId="44" fontId="15" fillId="0" borderId="12" xfId="3" applyFont="1" applyFill="1" applyBorder="1" applyProtection="1">
      <protection hidden="1"/>
    </xf>
    <xf numFmtId="168" fontId="15" fillId="4" borderId="5" xfId="0" applyNumberFormat="1" applyFont="1" applyFill="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1" fontId="14" fillId="0" borderId="12" xfId="0" applyNumberFormat="1" applyFont="1" applyBorder="1" applyAlignment="1" applyProtection="1">
      <alignment horizontal="center" vertical="center"/>
      <protection hidden="1"/>
    </xf>
    <xf numFmtId="44" fontId="14" fillId="0" borderId="12" xfId="3" applyFont="1" applyBorder="1" applyAlignment="1" applyProtection="1">
      <alignment horizontal="center" vertical="center"/>
      <protection hidden="1"/>
    </xf>
    <xf numFmtId="0" fontId="14" fillId="4" borderId="0" xfId="0" applyFont="1" applyFill="1" applyProtection="1">
      <protection hidden="1"/>
    </xf>
    <xf numFmtId="0" fontId="14" fillId="0" borderId="64" xfId="0" applyFont="1" applyBorder="1" applyAlignment="1" applyProtection="1">
      <alignment horizontal="center" vertical="center" wrapText="1"/>
      <protection hidden="1"/>
    </xf>
    <xf numFmtId="0" fontId="15" fillId="0" borderId="64" xfId="0" applyFont="1" applyBorder="1" applyAlignment="1" applyProtection="1">
      <alignment horizontal="center"/>
      <protection hidden="1"/>
    </xf>
    <xf numFmtId="1" fontId="15" fillId="0" borderId="64" xfId="0" applyNumberFormat="1" applyFont="1" applyBorder="1" applyAlignment="1" applyProtection="1">
      <alignment horizontal="center"/>
      <protection hidden="1"/>
    </xf>
    <xf numFmtId="1" fontId="14" fillId="0" borderId="64" xfId="0" applyNumberFormat="1" applyFont="1" applyBorder="1" applyAlignment="1" applyProtection="1">
      <alignment horizontal="center"/>
      <protection hidden="1"/>
    </xf>
    <xf numFmtId="44" fontId="14" fillId="0" borderId="64" xfId="0" applyNumberFormat="1" applyFont="1" applyBorder="1" applyProtection="1">
      <protection hidden="1"/>
    </xf>
    <xf numFmtId="44" fontId="15" fillId="0" borderId="64" xfId="0" applyNumberFormat="1" applyFont="1" applyBorder="1" applyAlignment="1" applyProtection="1">
      <alignment horizontal="center"/>
      <protection hidden="1"/>
    </xf>
    <xf numFmtId="44" fontId="14" fillId="0" borderId="64" xfId="0" applyNumberFormat="1" applyFont="1" applyBorder="1" applyAlignment="1" applyProtection="1">
      <alignment horizontal="center"/>
      <protection hidden="1"/>
    </xf>
    <xf numFmtId="0" fontId="0" fillId="4" borderId="0" xfId="0" applyFont="1" applyFill="1" applyBorder="1" applyProtection="1">
      <protection hidden="1"/>
    </xf>
    <xf numFmtId="0" fontId="0" fillId="4" borderId="0" xfId="0" applyFont="1" applyFill="1" applyProtection="1">
      <protection hidden="1"/>
    </xf>
    <xf numFmtId="0" fontId="3" fillId="2" borderId="0" xfId="0" applyFont="1" applyFill="1" applyBorder="1"/>
    <xf numFmtId="0" fontId="3" fillId="4" borderId="0" xfId="0" applyFont="1" applyFill="1" applyAlignment="1">
      <alignment wrapText="1"/>
    </xf>
    <xf numFmtId="0" fontId="7" fillId="0" borderId="0" xfId="0" applyFont="1" applyFill="1"/>
    <xf numFmtId="0" fontId="11" fillId="3" borderId="21" xfId="0" applyFont="1" applyFill="1" applyBorder="1" applyAlignment="1" applyProtection="1">
      <alignment horizontal="center" wrapText="1"/>
      <protection hidden="1"/>
    </xf>
    <xf numFmtId="164" fontId="6" fillId="0" borderId="54" xfId="3" applyNumberFormat="1" applyFont="1" applyFill="1" applyBorder="1" applyAlignment="1" applyProtection="1">
      <alignment horizontal="right" vertical="center"/>
      <protection hidden="1"/>
    </xf>
    <xf numFmtId="0" fontId="2" fillId="0" borderId="0" xfId="0" applyFont="1" applyFill="1" applyBorder="1" applyProtection="1"/>
    <xf numFmtId="0" fontId="2" fillId="0" borderId="0" xfId="0" applyFont="1" applyBorder="1" applyProtection="1"/>
    <xf numFmtId="0" fontId="2" fillId="0" borderId="0" xfId="0" applyFont="1" applyProtection="1"/>
    <xf numFmtId="0" fontId="2" fillId="0" borderId="0" xfId="0" applyFont="1" applyAlignment="1" applyProtection="1">
      <alignment wrapText="1"/>
    </xf>
    <xf numFmtId="0" fontId="3" fillId="0" borderId="23" xfId="0" applyFont="1" applyBorder="1" applyAlignment="1">
      <alignment wrapText="1"/>
    </xf>
    <xf numFmtId="0" fontId="3" fillId="0" borderId="0" xfId="0" applyFont="1" applyBorder="1" applyAlignment="1">
      <alignment wrapText="1"/>
    </xf>
    <xf numFmtId="0" fontId="3" fillId="0" borderId="21" xfId="0" applyFont="1" applyBorder="1" applyAlignment="1">
      <alignment wrapText="1"/>
    </xf>
    <xf numFmtId="164" fontId="6" fillId="0" borderId="63" xfId="0" applyNumberFormat="1" applyFont="1" applyBorder="1" applyAlignment="1" applyProtection="1">
      <alignment horizontal="left" vertical="center" wrapText="1"/>
      <protection hidden="1"/>
    </xf>
    <xf numFmtId="164" fontId="6" fillId="0" borderId="64" xfId="0" applyNumberFormat="1" applyFont="1" applyBorder="1" applyAlignment="1" applyProtection="1">
      <alignment horizontal="left" vertical="center" wrapText="1"/>
      <protection hidden="1"/>
    </xf>
    <xf numFmtId="49" fontId="3" fillId="0" borderId="60" xfId="0" applyNumberFormat="1" applyFont="1" applyBorder="1" applyAlignment="1" applyProtection="1">
      <alignment horizontal="left" vertical="center" wrapText="1"/>
      <protection hidden="1"/>
    </xf>
    <xf numFmtId="49" fontId="3" fillId="0" borderId="53" xfId="0" applyNumberFormat="1"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0" fontId="3" fillId="0" borderId="72" xfId="0" applyFont="1" applyBorder="1" applyAlignment="1" applyProtection="1">
      <alignment horizontal="left" vertical="center" wrapText="1"/>
      <protection hidden="1"/>
    </xf>
    <xf numFmtId="164" fontId="6" fillId="0" borderId="52" xfId="0" applyNumberFormat="1" applyFont="1" applyBorder="1" applyAlignment="1" applyProtection="1">
      <alignment horizontal="left" vertical="center"/>
      <protection hidden="1"/>
    </xf>
    <xf numFmtId="164" fontId="6" fillId="0" borderId="60" xfId="0" applyNumberFormat="1" applyFont="1" applyBorder="1" applyAlignment="1" applyProtection="1">
      <alignment horizontal="left" vertical="center"/>
      <protection hidden="1"/>
    </xf>
    <xf numFmtId="164" fontId="6" fillId="0" borderId="53" xfId="0" applyNumberFormat="1" applyFont="1" applyBorder="1" applyAlignment="1" applyProtection="1">
      <alignment horizontal="left" vertical="center"/>
      <protection hidden="1"/>
    </xf>
    <xf numFmtId="164" fontId="15" fillId="0" borderId="64" xfId="0" applyNumberFormat="1" applyFont="1" applyBorder="1" applyAlignment="1" applyProtection="1">
      <alignment vertical="center"/>
      <protection hidden="1"/>
    </xf>
    <xf numFmtId="0" fontId="6" fillId="0" borderId="52" xfId="0" applyFont="1" applyBorder="1" applyAlignment="1" applyProtection="1">
      <alignment horizontal="left" wrapText="1"/>
      <protection hidden="1"/>
    </xf>
    <xf numFmtId="0" fontId="3" fillId="0" borderId="60" xfId="0" applyFont="1" applyBorder="1" applyAlignment="1" applyProtection="1">
      <alignment horizontal="left" wrapText="1"/>
      <protection hidden="1"/>
    </xf>
    <xf numFmtId="0" fontId="3" fillId="0" borderId="53" xfId="0" applyFont="1" applyBorder="1" applyAlignment="1" applyProtection="1">
      <alignment horizontal="left" wrapText="1"/>
      <protection hidden="1"/>
    </xf>
    <xf numFmtId="0" fontId="3" fillId="0" borderId="23" xfId="0" applyFont="1" applyBorder="1" applyAlignment="1" applyProtection="1">
      <alignment horizontal="left" wrapText="1"/>
      <protection hidden="1"/>
    </xf>
    <xf numFmtId="0" fontId="3" fillId="0" borderId="0" xfId="0" applyFont="1" applyBorder="1" applyAlignment="1" applyProtection="1">
      <alignment horizontal="left" wrapText="1"/>
      <protection hidden="1"/>
    </xf>
    <xf numFmtId="0" fontId="3" fillId="0" borderId="21" xfId="0" applyFont="1" applyBorder="1" applyAlignment="1" applyProtection="1">
      <alignment horizontal="left" wrapText="1"/>
      <protection hidden="1"/>
    </xf>
    <xf numFmtId="0" fontId="25" fillId="0" borderId="68" xfId="0" applyFont="1" applyBorder="1" applyAlignment="1" applyProtection="1">
      <alignment horizontal="center" vertical="center" wrapText="1"/>
      <protection hidden="1"/>
    </xf>
    <xf numFmtId="0" fontId="25" fillId="0" borderId="69" xfId="0" applyFont="1" applyBorder="1" applyAlignment="1" applyProtection="1">
      <alignment horizontal="center" vertical="center" wrapText="1"/>
      <protection hidden="1"/>
    </xf>
    <xf numFmtId="0" fontId="25" fillId="0" borderId="70" xfId="0" applyFont="1" applyBorder="1" applyAlignment="1" applyProtection="1">
      <alignment horizontal="center" vertical="center" wrapText="1"/>
      <protection hidden="1"/>
    </xf>
    <xf numFmtId="0" fontId="19" fillId="0" borderId="71" xfId="2" applyFont="1" applyBorder="1" applyAlignment="1" applyProtection="1">
      <alignment horizontal="left" wrapText="1"/>
      <protection hidden="1"/>
    </xf>
    <xf numFmtId="0" fontId="19" fillId="0" borderId="61" xfId="2" applyFont="1" applyBorder="1" applyAlignment="1" applyProtection="1">
      <alignment horizontal="left" wrapText="1"/>
      <protection hidden="1"/>
    </xf>
    <xf numFmtId="0" fontId="19" fillId="0" borderId="72" xfId="2" applyFont="1" applyBorder="1" applyAlignment="1" applyProtection="1">
      <alignment horizontal="left" wrapText="1"/>
      <protection hidden="1"/>
    </xf>
    <xf numFmtId="0" fontId="21" fillId="0" borderId="19" xfId="0" applyFont="1" applyBorder="1" applyAlignment="1" applyProtection="1">
      <alignment horizontal="left"/>
      <protection hidden="1"/>
    </xf>
    <xf numFmtId="0" fontId="21" fillId="0" borderId="57" xfId="0" applyFont="1" applyBorder="1" applyAlignment="1" applyProtection="1">
      <alignment horizontal="left"/>
      <protection hidden="1"/>
    </xf>
    <xf numFmtId="0" fontId="21" fillId="0" borderId="20" xfId="0" applyFont="1" applyBorder="1" applyAlignment="1" applyProtection="1">
      <alignment horizontal="left"/>
      <protection hidden="1"/>
    </xf>
    <xf numFmtId="0" fontId="19" fillId="0" borderId="17" xfId="2" applyFont="1" applyBorder="1" applyProtection="1">
      <protection hidden="1"/>
    </xf>
    <xf numFmtId="0" fontId="19" fillId="0" borderId="56" xfId="2" applyFont="1" applyBorder="1" applyProtection="1">
      <protection hidden="1"/>
    </xf>
    <xf numFmtId="0" fontId="19" fillId="0" borderId="18" xfId="2" applyFont="1" applyBorder="1" applyProtection="1">
      <protection hidden="1"/>
    </xf>
    <xf numFmtId="0" fontId="3" fillId="0" borderId="45" xfId="0" applyFont="1" applyBorder="1" applyAlignment="1" applyProtection="1">
      <alignment wrapText="1"/>
      <protection hidden="1"/>
    </xf>
    <xf numFmtId="0" fontId="3" fillId="0" borderId="1" xfId="0" applyFont="1" applyBorder="1" applyAlignment="1" applyProtection="1">
      <alignment wrapText="1"/>
      <protection hidden="1"/>
    </xf>
    <xf numFmtId="0" fontId="3" fillId="0" borderId="46" xfId="0" applyFont="1" applyBorder="1" applyAlignment="1" applyProtection="1">
      <alignment wrapText="1"/>
      <protection hidden="1"/>
    </xf>
    <xf numFmtId="0" fontId="21" fillId="0" borderId="47" xfId="0" applyFont="1" applyBorder="1" applyAlignment="1" applyProtection="1">
      <alignment wrapText="1"/>
      <protection hidden="1"/>
    </xf>
    <xf numFmtId="0" fontId="21" fillId="0" borderId="59" xfId="0" applyFont="1" applyBorder="1" applyAlignment="1" applyProtection="1">
      <alignment wrapText="1"/>
      <protection hidden="1"/>
    </xf>
    <xf numFmtId="0" fontId="21" fillId="0" borderId="48" xfId="0" applyFont="1" applyBorder="1" applyAlignment="1" applyProtection="1">
      <alignment wrapText="1"/>
      <protection hidden="1"/>
    </xf>
    <xf numFmtId="0" fontId="11" fillId="0" borderId="23" xfId="0" applyFont="1" applyFill="1" applyBorder="1" applyProtection="1">
      <protection hidden="1"/>
    </xf>
    <xf numFmtId="0" fontId="11" fillId="0" borderId="0" xfId="0" applyFont="1" applyFill="1" applyBorder="1" applyProtection="1">
      <protection hidden="1"/>
    </xf>
    <xf numFmtId="0" fontId="11" fillId="0" borderId="21" xfId="0" applyFont="1" applyFill="1" applyBorder="1" applyProtection="1">
      <protection hidden="1"/>
    </xf>
    <xf numFmtId="0" fontId="8" fillId="0" borderId="23" xfId="0" applyFont="1" applyFill="1" applyBorder="1" applyProtection="1">
      <protection hidden="1"/>
    </xf>
    <xf numFmtId="0" fontId="8" fillId="0" borderId="0" xfId="0" applyFont="1" applyFill="1" applyBorder="1" applyProtection="1">
      <protection hidden="1"/>
    </xf>
    <xf numFmtId="0" fontId="8" fillId="0" borderId="21" xfId="0" applyFont="1" applyFill="1" applyBorder="1" applyProtection="1">
      <protection hidden="1"/>
    </xf>
    <xf numFmtId="164" fontId="3" fillId="0" borderId="23" xfId="0" applyNumberFormat="1" applyFont="1" applyBorder="1" applyAlignment="1" applyProtection="1">
      <alignment vertical="center"/>
      <protection hidden="1"/>
    </xf>
    <xf numFmtId="164" fontId="3" fillId="0" borderId="0" xfId="0" applyNumberFormat="1" applyFont="1" applyBorder="1" applyAlignment="1" applyProtection="1">
      <alignment vertical="center"/>
      <protection hidden="1"/>
    </xf>
    <xf numFmtId="0" fontId="3" fillId="0" borderId="23" xfId="0" applyFont="1" applyBorder="1" applyAlignment="1" applyProtection="1">
      <alignment vertical="center" wrapText="1"/>
      <protection hidden="1"/>
    </xf>
    <xf numFmtId="0" fontId="3" fillId="0" borderId="0" xfId="0" applyFont="1" applyBorder="1" applyAlignment="1" applyProtection="1">
      <alignment vertical="center" wrapText="1"/>
      <protection hidden="1"/>
    </xf>
    <xf numFmtId="0" fontId="3" fillId="0" borderId="62" xfId="0" applyFont="1" applyBorder="1" applyAlignment="1" applyProtection="1">
      <alignment vertical="center" wrapText="1"/>
      <protection hidden="1"/>
    </xf>
    <xf numFmtId="0" fontId="6" fillId="0" borderId="33" xfId="0" applyFont="1" applyBorder="1" applyAlignment="1" applyProtection="1">
      <alignment vertical="center" wrapText="1"/>
      <protection hidden="1"/>
    </xf>
    <xf numFmtId="0" fontId="6" fillId="0" borderId="34" xfId="0" applyFont="1" applyBorder="1" applyAlignment="1" applyProtection="1">
      <alignment vertical="center" wrapText="1"/>
      <protection hidden="1"/>
    </xf>
    <xf numFmtId="0" fontId="6" fillId="0" borderId="66" xfId="0" applyFont="1" applyBorder="1" applyAlignment="1" applyProtection="1">
      <alignment vertical="center" wrapText="1"/>
      <protection hidden="1"/>
    </xf>
    <xf numFmtId="0" fontId="21" fillId="0" borderId="29" xfId="0" applyFont="1" applyBorder="1" applyAlignment="1" applyProtection="1">
      <alignment wrapText="1"/>
      <protection hidden="1"/>
    </xf>
    <xf numFmtId="0" fontId="21" fillId="0" borderId="31" xfId="0" applyFont="1" applyBorder="1" applyAlignment="1" applyProtection="1">
      <alignment wrapText="1"/>
      <protection hidden="1"/>
    </xf>
    <xf numFmtId="0" fontId="21" fillId="0" borderId="32" xfId="0" applyFont="1" applyBorder="1" applyAlignment="1" applyProtection="1">
      <alignment wrapText="1"/>
      <protection hidden="1"/>
    </xf>
    <xf numFmtId="0" fontId="4" fillId="5" borderId="40" xfId="0" applyFont="1" applyFill="1" applyBorder="1" applyAlignment="1" applyProtection="1">
      <alignment horizontal="left" wrapText="1"/>
      <protection hidden="1"/>
    </xf>
    <xf numFmtId="0" fontId="4" fillId="5" borderId="41" xfId="0" applyFont="1" applyFill="1" applyBorder="1" applyAlignment="1" applyProtection="1">
      <alignment horizontal="left" wrapText="1"/>
      <protection hidden="1"/>
    </xf>
    <xf numFmtId="0" fontId="8" fillId="2" borderId="0" xfId="0" applyFont="1" applyFill="1" applyBorder="1" applyAlignment="1" applyProtection="1">
      <alignment vertical="center"/>
      <protection locked="0"/>
    </xf>
    <xf numFmtId="0" fontId="8" fillId="2" borderId="21" xfId="0" applyFont="1" applyFill="1" applyBorder="1" applyAlignment="1" applyProtection="1">
      <alignment vertical="center"/>
      <protection locked="0"/>
    </xf>
    <xf numFmtId="0" fontId="8" fillId="2" borderId="0"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0" fontId="11" fillId="3" borderId="23" xfId="0" applyFont="1" applyFill="1" applyBorder="1" applyAlignment="1" applyProtection="1">
      <alignment horizontal="center" vertical="center"/>
      <protection hidden="1"/>
    </xf>
    <xf numFmtId="0" fontId="11" fillId="3" borderId="0" xfId="0" applyFont="1" applyFill="1" applyBorder="1" applyAlignment="1" applyProtection="1">
      <alignment horizontal="center" vertical="center"/>
      <protection hidden="1"/>
    </xf>
    <xf numFmtId="164" fontId="3" fillId="0" borderId="62" xfId="0" applyNumberFormat="1" applyFont="1" applyBorder="1" applyAlignment="1" applyProtection="1">
      <alignment vertical="center"/>
      <protection hidden="1"/>
    </xf>
    <xf numFmtId="164" fontId="8" fillId="0" borderId="23" xfId="0" applyNumberFormat="1" applyFont="1" applyBorder="1" applyAlignment="1" applyProtection="1">
      <alignment vertical="center"/>
      <protection hidden="1"/>
    </xf>
    <xf numFmtId="164" fontId="8" fillId="0" borderId="0" xfId="0" applyNumberFormat="1" applyFont="1" applyBorder="1" applyAlignment="1" applyProtection="1">
      <alignment vertical="center"/>
      <protection hidden="1"/>
    </xf>
    <xf numFmtId="164" fontId="8" fillId="0" borderId="62" xfId="0" applyNumberFormat="1" applyFont="1" applyBorder="1" applyAlignment="1" applyProtection="1">
      <alignment vertical="center"/>
      <protection hidden="1"/>
    </xf>
    <xf numFmtId="0" fontId="8" fillId="0" borderId="49" xfId="0" applyFont="1" applyFill="1" applyBorder="1" applyAlignment="1" applyProtection="1">
      <alignment horizontal="left"/>
      <protection hidden="1"/>
    </xf>
    <xf numFmtId="0" fontId="8" fillId="0" borderId="55" xfId="0" applyFont="1" applyFill="1" applyBorder="1" applyAlignment="1" applyProtection="1">
      <alignment horizontal="left"/>
      <protection hidden="1"/>
    </xf>
    <xf numFmtId="0" fontId="8" fillId="0" borderId="50" xfId="0" applyFont="1" applyFill="1" applyBorder="1" applyAlignment="1" applyProtection="1">
      <alignment horizontal="left"/>
      <protection hidden="1"/>
    </xf>
    <xf numFmtId="0" fontId="19" fillId="0" borderId="17" xfId="2" applyFont="1" applyFill="1" applyBorder="1" applyProtection="1">
      <protection hidden="1"/>
    </xf>
    <xf numFmtId="0" fontId="19" fillId="0" borderId="56" xfId="2" applyFont="1" applyFill="1" applyBorder="1" applyProtection="1">
      <protection hidden="1"/>
    </xf>
    <xf numFmtId="0" fontId="19" fillId="0" borderId="18" xfId="2" applyFont="1" applyFill="1" applyBorder="1" applyProtection="1">
      <protection hidden="1"/>
    </xf>
    <xf numFmtId="0" fontId="8" fillId="0" borderId="17" xfId="0" applyFont="1" applyFill="1" applyBorder="1" applyAlignment="1" applyProtection="1">
      <alignment horizontal="left" wrapText="1"/>
      <protection hidden="1"/>
    </xf>
    <xf numFmtId="0" fontId="8" fillId="0" borderId="56" xfId="0" applyFont="1" applyFill="1" applyBorder="1" applyAlignment="1" applyProtection="1">
      <alignment horizontal="left" wrapText="1"/>
      <protection hidden="1"/>
    </xf>
    <xf numFmtId="0" fontId="8" fillId="0" borderId="18" xfId="0" applyFont="1" applyFill="1" applyBorder="1" applyAlignment="1" applyProtection="1">
      <alignment horizontal="left" wrapText="1"/>
      <protection hidden="1"/>
    </xf>
    <xf numFmtId="0" fontId="6" fillId="0" borderId="52" xfId="0" applyFont="1" applyBorder="1" applyAlignment="1" applyProtection="1">
      <alignment wrapText="1"/>
      <protection hidden="1"/>
    </xf>
    <xf numFmtId="0" fontId="6" fillId="0" borderId="60" xfId="0" applyFont="1" applyBorder="1" applyProtection="1">
      <protection hidden="1"/>
    </xf>
    <xf numFmtId="0" fontId="6" fillId="0" borderId="53" xfId="0" applyFont="1" applyBorder="1" applyProtection="1">
      <protection hidden="1"/>
    </xf>
    <xf numFmtId="0" fontId="8" fillId="0" borderId="17" xfId="0" applyFont="1" applyBorder="1" applyProtection="1">
      <protection hidden="1"/>
    </xf>
    <xf numFmtId="0" fontId="8" fillId="0" borderId="56" xfId="0" applyFont="1" applyBorder="1" applyProtection="1">
      <protection hidden="1"/>
    </xf>
    <xf numFmtId="0" fontId="8" fillId="0" borderId="18" xfId="0" applyFont="1" applyBorder="1" applyProtection="1">
      <protection hidden="1"/>
    </xf>
    <xf numFmtId="44" fontId="6" fillId="0" borderId="33" xfId="0" applyNumberFormat="1" applyFont="1" applyBorder="1" applyAlignment="1" applyProtection="1">
      <alignment horizontal="left" vertical="center" wrapText="1"/>
      <protection hidden="1"/>
    </xf>
    <xf numFmtId="0" fontId="6" fillId="0" borderId="34" xfId="0" applyFont="1" applyBorder="1" applyAlignment="1" applyProtection="1">
      <alignment horizontal="left" vertical="center" wrapText="1"/>
      <protection hidden="1"/>
    </xf>
    <xf numFmtId="0" fontId="6" fillId="0" borderId="35" xfId="0" applyFont="1" applyBorder="1" applyAlignment="1" applyProtection="1">
      <alignment horizontal="left" vertical="center" wrapText="1"/>
      <protection hidden="1"/>
    </xf>
    <xf numFmtId="0" fontId="2" fillId="5" borderId="40" xfId="0" applyFont="1" applyFill="1" applyBorder="1" applyAlignment="1" applyProtection="1">
      <alignment horizontal="left" wrapText="1"/>
      <protection hidden="1"/>
    </xf>
    <xf numFmtId="0" fontId="2" fillId="5" borderId="41" xfId="0" applyFont="1" applyFill="1" applyBorder="1" applyAlignment="1" applyProtection="1">
      <alignment horizontal="left" wrapText="1"/>
      <protection hidden="1"/>
    </xf>
    <xf numFmtId="0" fontId="2" fillId="5" borderId="36" xfId="0" applyFont="1" applyFill="1" applyBorder="1" applyAlignment="1" applyProtection="1">
      <alignment horizontal="left" wrapText="1"/>
      <protection hidden="1"/>
    </xf>
    <xf numFmtId="0" fontId="6" fillId="0" borderId="17" xfId="0" applyFont="1" applyBorder="1" applyProtection="1">
      <protection hidden="1"/>
    </xf>
    <xf numFmtId="0" fontId="6" fillId="0" borderId="56" xfId="0" applyFont="1" applyBorder="1" applyProtection="1">
      <protection hidden="1"/>
    </xf>
    <xf numFmtId="0" fontId="6" fillId="0" borderId="18" xfId="0" applyFont="1" applyBorder="1" applyProtection="1">
      <protection hidden="1"/>
    </xf>
    <xf numFmtId="0" fontId="3" fillId="0" borderId="23"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62" xfId="0" applyFont="1" applyFill="1" applyBorder="1" applyAlignment="1" applyProtection="1">
      <alignment vertical="center" wrapText="1"/>
      <protection hidden="1"/>
    </xf>
    <xf numFmtId="0" fontId="6" fillId="0" borderId="23" xfId="0" applyFont="1" applyBorder="1" applyAlignment="1" applyProtection="1">
      <alignment wrapText="1"/>
      <protection hidden="1"/>
    </xf>
    <xf numFmtId="0" fontId="6" fillId="0" borderId="0" xfId="0" applyFont="1" applyBorder="1" applyAlignment="1" applyProtection="1">
      <alignment wrapText="1"/>
      <protection hidden="1"/>
    </xf>
    <xf numFmtId="0" fontId="6" fillId="0" borderId="21" xfId="0" applyFont="1" applyBorder="1" applyProtection="1">
      <protection hidden="1"/>
    </xf>
    <xf numFmtId="0" fontId="8" fillId="0" borderId="17" xfId="0" applyFont="1" applyFill="1" applyBorder="1" applyProtection="1">
      <protection hidden="1"/>
    </xf>
    <xf numFmtId="0" fontId="8" fillId="0" borderId="56" xfId="0" applyFont="1" applyFill="1" applyBorder="1" applyProtection="1">
      <protection hidden="1"/>
    </xf>
    <xf numFmtId="0" fontId="8" fillId="0" borderId="18" xfId="0" applyFont="1" applyFill="1" applyBorder="1" applyProtection="1">
      <protection hidden="1"/>
    </xf>
    <xf numFmtId="0" fontId="8" fillId="0" borderId="17" xfId="0" applyFont="1" applyBorder="1" applyAlignment="1" applyProtection="1">
      <alignment horizontal="left" wrapText="1"/>
      <protection hidden="1"/>
    </xf>
    <xf numFmtId="0" fontId="8" fillId="0" borderId="56" xfId="0" applyFont="1" applyBorder="1" applyAlignment="1" applyProtection="1">
      <alignment horizontal="left" wrapText="1"/>
      <protection hidden="1"/>
    </xf>
    <xf numFmtId="0" fontId="8" fillId="0" borderId="18" xfId="0" applyFont="1" applyBorder="1" applyAlignment="1" applyProtection="1">
      <alignment horizontal="left" wrapText="1"/>
      <protection hidden="1"/>
    </xf>
    <xf numFmtId="0" fontId="8" fillId="0" borderId="43" xfId="0" applyFont="1" applyBorder="1" applyProtection="1">
      <protection hidden="1"/>
    </xf>
    <xf numFmtId="0" fontId="8" fillId="0" borderId="58" xfId="0" applyFont="1" applyBorder="1" applyProtection="1">
      <protection hidden="1"/>
    </xf>
    <xf numFmtId="0" fontId="8" fillId="0" borderId="44" xfId="0" applyFont="1" applyBorder="1" applyProtection="1">
      <protection hidden="1"/>
    </xf>
    <xf numFmtId="0" fontId="8" fillId="0" borderId="17" xfId="0" applyFont="1" applyBorder="1" applyAlignment="1" applyProtection="1">
      <alignment wrapText="1"/>
      <protection hidden="1"/>
    </xf>
    <xf numFmtId="0" fontId="8" fillId="0" borderId="56" xfId="0" applyFont="1" applyBorder="1" applyAlignment="1" applyProtection="1">
      <alignment wrapText="1"/>
      <protection hidden="1"/>
    </xf>
    <xf numFmtId="0" fontId="8" fillId="0" borderId="18" xfId="0" applyFont="1" applyBorder="1" applyAlignment="1" applyProtection="1">
      <alignment wrapText="1"/>
      <protection hidden="1"/>
    </xf>
    <xf numFmtId="164" fontId="6" fillId="0" borderId="71" xfId="0" applyNumberFormat="1" applyFont="1" applyBorder="1" applyAlignment="1" applyProtection="1">
      <alignment vertical="center"/>
      <protection hidden="1"/>
    </xf>
    <xf numFmtId="164" fontId="6" fillId="0" borderId="61" xfId="0" applyNumberFormat="1" applyFont="1" applyBorder="1" applyAlignment="1" applyProtection="1">
      <alignment vertical="center"/>
      <protection hidden="1"/>
    </xf>
    <xf numFmtId="164" fontId="6" fillId="0" borderId="74" xfId="0" applyNumberFormat="1" applyFont="1" applyBorder="1" applyAlignment="1" applyProtection="1">
      <alignment vertical="center"/>
      <protection hidden="1"/>
    </xf>
    <xf numFmtId="0" fontId="3" fillId="0" borderId="23" xfId="0" applyFont="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62" xfId="0" applyFont="1" applyBorder="1" applyAlignment="1" applyProtection="1">
      <alignment vertical="center"/>
      <protection hidden="1"/>
    </xf>
    <xf numFmtId="0" fontId="3" fillId="0" borderId="23"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3" fillId="0" borderId="62" xfId="0" applyFont="1" applyFill="1" applyBorder="1" applyAlignment="1" applyProtection="1">
      <alignment vertical="center"/>
      <protection hidden="1"/>
    </xf>
    <xf numFmtId="0" fontId="9" fillId="0" borderId="4" xfId="2" applyFont="1" applyBorder="1" applyAlignment="1">
      <alignment horizontal="center" vertical="center" wrapText="1"/>
    </xf>
    <xf numFmtId="0" fontId="9" fillId="0" borderId="7" xfId="2" applyFont="1" applyBorder="1" applyAlignment="1">
      <alignment horizontal="center" vertical="center" wrapText="1"/>
    </xf>
    <xf numFmtId="0" fontId="9" fillId="0" borderId="9" xfId="2"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28" fillId="0" borderId="4" xfId="2" applyFont="1" applyBorder="1" applyAlignment="1">
      <alignment horizontal="center" vertical="center" wrapText="1"/>
    </xf>
    <xf numFmtId="0" fontId="28" fillId="0" borderId="9" xfId="2" applyFont="1" applyBorder="1" applyAlignment="1">
      <alignment horizontal="center" vertical="center" wrapText="1"/>
    </xf>
    <xf numFmtId="0" fontId="3" fillId="4" borderId="0" xfId="0" applyFont="1" applyFill="1" applyBorder="1" applyAlignment="1">
      <alignment wrapText="1"/>
    </xf>
    <xf numFmtId="0" fontId="3" fillId="2" borderId="42" xfId="0" applyFont="1" applyFill="1" applyBorder="1"/>
    <xf numFmtId="0" fontId="3" fillId="2" borderId="0" xfId="0" applyFont="1" applyFill="1" applyBorder="1"/>
    <xf numFmtId="164" fontId="8" fillId="2" borderId="42" xfId="0" applyNumberFormat="1" applyFont="1" applyFill="1" applyBorder="1" applyAlignment="1" applyProtection="1">
      <alignment horizontal="left" vertical="center" wrapText="1"/>
      <protection hidden="1"/>
    </xf>
    <xf numFmtId="164" fontId="8" fillId="2" borderId="0" xfId="0" applyNumberFormat="1" applyFont="1" applyFill="1" applyBorder="1" applyAlignment="1" applyProtection="1">
      <alignment horizontal="left" vertical="center" wrapText="1"/>
      <protection hidden="1"/>
    </xf>
    <xf numFmtId="44" fontId="3" fillId="2" borderId="42" xfId="0" applyNumberFormat="1" applyFont="1" applyFill="1" applyBorder="1"/>
    <xf numFmtId="44" fontId="3" fillId="2" borderId="0" xfId="0" applyNumberFormat="1" applyFont="1" applyFill="1" applyBorder="1"/>
    <xf numFmtId="0" fontId="8" fillId="4" borderId="0" xfId="0" applyFont="1" applyFill="1" applyBorder="1" applyAlignment="1">
      <alignment wrapText="1"/>
    </xf>
    <xf numFmtId="0" fontId="3" fillId="0" borderId="0" xfId="0" applyFont="1" applyAlignment="1">
      <alignment horizontal="left" wrapText="1"/>
    </xf>
    <xf numFmtId="0" fontId="3" fillId="4" borderId="42" xfId="0" applyFont="1" applyFill="1" applyBorder="1" applyAlignment="1">
      <alignment wrapText="1"/>
    </xf>
    <xf numFmtId="0" fontId="3" fillId="4" borderId="42" xfId="0" applyFont="1" applyFill="1" applyBorder="1" applyAlignment="1">
      <alignment horizontal="left" wrapText="1"/>
    </xf>
    <xf numFmtId="0" fontId="3" fillId="4" borderId="0" xfId="0" applyFont="1" applyFill="1" applyBorder="1" applyAlignment="1">
      <alignment horizontal="left" wrapText="1"/>
    </xf>
    <xf numFmtId="0" fontId="12" fillId="4" borderId="0" xfId="0" applyFont="1" applyFill="1" applyBorder="1" applyAlignment="1">
      <alignment wrapText="1"/>
    </xf>
    <xf numFmtId="0" fontId="12" fillId="4" borderId="42" xfId="0" applyFont="1" applyFill="1" applyBorder="1" applyAlignment="1">
      <alignment wrapText="1"/>
    </xf>
    <xf numFmtId="0" fontId="3" fillId="4" borderId="21" xfId="0" applyFont="1" applyFill="1" applyBorder="1" applyAlignment="1">
      <alignment wrapText="1"/>
    </xf>
    <xf numFmtId="0" fontId="3" fillId="4" borderId="0" xfId="0" applyFont="1" applyFill="1" applyAlignment="1">
      <alignment wrapText="1"/>
    </xf>
    <xf numFmtId="0" fontId="3" fillId="2" borderId="42" xfId="0" applyFont="1" applyFill="1" applyBorder="1" applyAlignment="1">
      <alignment wrapText="1"/>
    </xf>
    <xf numFmtId="0" fontId="3" fillId="2" borderId="0" xfId="0" applyFont="1" applyFill="1" applyBorder="1" applyAlignment="1">
      <alignment wrapText="1"/>
    </xf>
    <xf numFmtId="0" fontId="3" fillId="4" borderId="21" xfId="0" applyFont="1" applyFill="1" applyBorder="1" applyAlignment="1">
      <alignment horizontal="left" wrapText="1"/>
    </xf>
    <xf numFmtId="44" fontId="3" fillId="2" borderId="42" xfId="0" applyNumberFormat="1" applyFont="1" applyFill="1" applyBorder="1" applyAlignment="1">
      <alignment wrapText="1"/>
    </xf>
    <xf numFmtId="44" fontId="3" fillId="2" borderId="0" xfId="0" applyNumberFormat="1" applyFont="1" applyFill="1" applyBorder="1" applyAlignment="1">
      <alignment wrapText="1"/>
    </xf>
    <xf numFmtId="0" fontId="5" fillId="9" borderId="40" xfId="0" applyFont="1" applyFill="1" applyBorder="1"/>
    <xf numFmtId="0" fontId="5" fillId="9" borderId="41" xfId="0" applyFont="1" applyFill="1" applyBorder="1"/>
    <xf numFmtId="0" fontId="5" fillId="9" borderId="36" xfId="0" applyFont="1" applyFill="1" applyBorder="1"/>
    <xf numFmtId="0" fontId="19" fillId="2" borderId="42" xfId="2" applyFont="1" applyFill="1" applyBorder="1" applyAlignment="1" applyProtection="1">
      <alignment horizontal="left" wrapText="1"/>
      <protection hidden="1"/>
    </xf>
    <xf numFmtId="0" fontId="19" fillId="2" borderId="0" xfId="2" applyFont="1" applyFill="1" applyBorder="1" applyAlignment="1" applyProtection="1">
      <alignment horizontal="left" wrapText="1"/>
      <protection hidden="1"/>
    </xf>
    <xf numFmtId="0" fontId="8" fillId="4" borderId="42" xfId="0" applyFont="1" applyFill="1" applyBorder="1" applyAlignment="1">
      <alignment wrapText="1"/>
    </xf>
    <xf numFmtId="0" fontId="8" fillId="4" borderId="21" xfId="0" applyFont="1" applyFill="1" applyBorder="1" applyAlignment="1">
      <alignment wrapText="1"/>
    </xf>
    <xf numFmtId="0" fontId="12" fillId="4" borderId="75" xfId="0" applyFont="1" applyFill="1" applyBorder="1" applyAlignment="1">
      <alignment wrapText="1"/>
    </xf>
    <xf numFmtId="0" fontId="12" fillId="4" borderId="34" xfId="0" applyFont="1" applyFill="1" applyBorder="1" applyAlignment="1">
      <alignment wrapText="1"/>
    </xf>
    <xf numFmtId="0" fontId="12" fillId="4" borderId="35" xfId="0" applyFont="1" applyFill="1" applyBorder="1" applyAlignment="1">
      <alignment wrapText="1"/>
    </xf>
    <xf numFmtId="0" fontId="3" fillId="4" borderId="42" xfId="3" applyNumberFormat="1" applyFont="1" applyFill="1" applyBorder="1" applyAlignment="1" applyProtection="1">
      <alignment horizontal="left" vertical="center" wrapText="1"/>
      <protection hidden="1"/>
    </xf>
    <xf numFmtId="0" fontId="3" fillId="4" borderId="0" xfId="3" applyNumberFormat="1" applyFont="1" applyFill="1" applyBorder="1" applyAlignment="1" applyProtection="1">
      <alignment horizontal="left" vertical="center" wrapText="1"/>
      <protection hidden="1"/>
    </xf>
    <xf numFmtId="0" fontId="3" fillId="4" borderId="21" xfId="3" applyNumberFormat="1" applyFont="1" applyFill="1" applyBorder="1" applyAlignment="1" applyProtection="1">
      <alignment horizontal="left" vertical="center" wrapText="1"/>
      <protection hidden="1"/>
    </xf>
    <xf numFmtId="166" fontId="8" fillId="4" borderId="42" xfId="0" applyNumberFormat="1" applyFont="1" applyFill="1" applyBorder="1" applyAlignment="1" applyProtection="1">
      <alignment horizontal="left" vertical="center" wrapText="1"/>
      <protection hidden="1"/>
    </xf>
    <xf numFmtId="166" fontId="8" fillId="4" borderId="0" xfId="0" applyNumberFormat="1" applyFont="1" applyFill="1" applyBorder="1" applyAlignment="1" applyProtection="1">
      <alignment horizontal="left" vertical="center" wrapText="1"/>
      <protection hidden="1"/>
    </xf>
    <xf numFmtId="166" fontId="8" fillId="4" borderId="21" xfId="0" applyNumberFormat="1" applyFont="1" applyFill="1" applyBorder="1" applyAlignment="1" applyProtection="1">
      <alignment horizontal="left" vertical="center" wrapText="1"/>
      <protection hidden="1"/>
    </xf>
    <xf numFmtId="0" fontId="14" fillId="0" borderId="12" xfId="0" applyFont="1" applyBorder="1" applyAlignment="1" applyProtection="1">
      <alignment horizontal="left" vertical="center" wrapText="1"/>
      <protection hidden="1"/>
    </xf>
    <xf numFmtId="0" fontId="15" fillId="0" borderId="0" xfId="0" applyFont="1" applyFill="1" applyBorder="1" applyAlignment="1" applyProtection="1">
      <alignment horizontal="left" vertical="center" wrapText="1"/>
      <protection hidden="1"/>
    </xf>
    <xf numFmtId="0" fontId="15" fillId="0" borderId="61" xfId="0" applyFont="1" applyFill="1" applyBorder="1" applyAlignment="1" applyProtection="1">
      <alignment horizontal="left" vertical="center" wrapText="1"/>
      <protection hidden="1"/>
    </xf>
    <xf numFmtId="0" fontId="0" fillId="0" borderId="0" xfId="0" applyAlignment="1">
      <alignment horizontal="center" wrapText="1"/>
    </xf>
    <xf numFmtId="0" fontId="5" fillId="5" borderId="40" xfId="0" applyFont="1" applyFill="1" applyBorder="1" applyAlignment="1" applyProtection="1">
      <alignment horizontal="left" wrapText="1"/>
      <protection hidden="1"/>
    </xf>
    <xf numFmtId="0" fontId="5" fillId="5" borderId="31" xfId="0" applyFont="1" applyFill="1" applyBorder="1" applyAlignment="1" applyProtection="1">
      <alignment horizontal="left" wrapText="1"/>
      <protection hidden="1"/>
    </xf>
    <xf numFmtId="0" fontId="14" fillId="0" borderId="0" xfId="0" applyFont="1" applyBorder="1" applyAlignment="1" applyProtection="1">
      <alignment vertical="center" wrapText="1"/>
      <protection hidden="1"/>
    </xf>
    <xf numFmtId="0" fontId="14" fillId="0" borderId="77" xfId="0" applyFont="1" applyBorder="1" applyAlignment="1" applyProtection="1">
      <alignment horizontal="left" vertical="center" wrapText="1"/>
      <protection hidden="1"/>
    </xf>
    <xf numFmtId="0" fontId="5" fillId="5" borderId="41" xfId="0" applyFont="1" applyFill="1" applyBorder="1" applyAlignment="1" applyProtection="1">
      <alignment horizontal="left" wrapText="1"/>
      <protection hidden="1"/>
    </xf>
    <xf numFmtId="0" fontId="14" fillId="0" borderId="77" xfId="0" applyFont="1" applyBorder="1" applyAlignment="1" applyProtection="1">
      <alignment vertical="center" wrapText="1"/>
      <protection hidden="1"/>
    </xf>
    <xf numFmtId="0" fontId="14" fillId="0" borderId="77" xfId="0" applyFont="1" applyBorder="1" applyAlignment="1" applyProtection="1">
      <alignment horizontal="left" vertical="center"/>
      <protection hidden="1"/>
    </xf>
  </cellXfs>
  <cellStyles count="4">
    <cellStyle name="Currency" xfId="3" builtinId="4"/>
    <cellStyle name="Hyperlink" xfId="2" builtinId="8"/>
    <cellStyle name="Normal" xfId="0" builtinId="0"/>
    <cellStyle name="Percent" xfId="1" builtinId="5"/>
  </cellStyles>
  <dxfs count="40">
    <dxf>
      <font>
        <b/>
        <i val="0"/>
        <color auto="1"/>
      </font>
      <fill>
        <patternFill>
          <bgColor rgb="FF66FF33"/>
        </patternFill>
      </fill>
    </dxf>
    <dxf>
      <fill>
        <patternFill>
          <bgColor rgb="FF99FF66"/>
        </patternFill>
      </fill>
    </dxf>
    <dxf>
      <fill>
        <patternFill>
          <bgColor rgb="FF99FF66"/>
        </patternFill>
      </fill>
    </dxf>
    <dxf>
      <font>
        <b/>
        <i val="0"/>
        <color auto="1"/>
      </font>
      <fill>
        <patternFill>
          <bgColor rgb="FF66FF33"/>
        </patternFill>
      </fill>
    </dxf>
    <dxf>
      <fill>
        <patternFill>
          <bgColor rgb="FF99FF66"/>
        </patternFill>
      </fill>
    </dxf>
    <dxf>
      <font>
        <b/>
        <i val="0"/>
        <color auto="1"/>
      </font>
      <fill>
        <patternFill>
          <bgColor rgb="FF66FF33"/>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000"/>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theme="5" tint="0.39994506668294322"/>
        </patternFill>
      </fill>
    </dxf>
    <dxf>
      <font>
        <color theme="0"/>
      </font>
      <fill>
        <patternFill>
          <bgColor theme="5" tint="0.39994506668294322"/>
        </patternFill>
      </fill>
    </dxf>
    <dxf>
      <font>
        <color theme="0"/>
      </font>
      <fill>
        <patternFill>
          <bgColor rgb="FF006666"/>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FFFF"/>
      <color rgb="FFCCFFCC"/>
      <color rgb="FF006666"/>
      <color rgb="FF99FF66"/>
      <color rgb="FF66FF66"/>
      <color rgb="FF66FF33"/>
      <color rgb="FF99FF33"/>
      <color rgb="FFC6E0B4"/>
      <color rgb="FF33CC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to.gov.au/forms-and-instructions/rental-properties-2024/rental-expenses" TargetMode="External"/><Relationship Id="rId1" Type="http://schemas.openxmlformats.org/officeDocument/2006/relationships/hyperlink" Target="https://www.ato.gov.au/api/public/content/0e80df9772c7453587fb57dce55c6eba?v=a48c9d6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to.gov.au/individuals-and-families/your-tax-return/instructions-to-complete-your-tax-return/paper-tax-return-instructions/2023/supplementary-tax-return/income-questions-13-24/21-rent-2024" TargetMode="External"/><Relationship Id="rId1" Type="http://schemas.openxmlformats.org/officeDocument/2006/relationships/hyperlink" Target="https://www.ato.gov.au/individuals-and-families/your-tax-return/instructions-to-complete-your-tax-return/mytax-instructions/2024/income/australian-income-or-losses-from-investments-or-property/ren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to.gov.au/forms-and-instructions/rental-properties-2018/expenses-for-which-you-can-claim-an-immediate-deduction/apportionment-of-rental-expen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dimension ref="A1:Q115"/>
  <sheetViews>
    <sheetView showGridLines="0" tabSelected="1" zoomScaleNormal="100" workbookViewId="0">
      <selection activeCell="B24" sqref="B24:E24"/>
    </sheetView>
  </sheetViews>
  <sheetFormatPr defaultColWidth="9.140625" defaultRowHeight="14.25" x14ac:dyDescent="0.2"/>
  <cols>
    <col min="1" max="4" width="20.85546875" style="12" customWidth="1"/>
    <col min="5" max="5" width="21.7109375" style="12" customWidth="1"/>
    <col min="6" max="6" width="16.5703125" style="12" customWidth="1"/>
    <col min="7" max="7" width="13.140625" style="12" customWidth="1"/>
    <col min="8" max="9" width="16.42578125" style="12" customWidth="1"/>
    <col min="10" max="10" width="14.85546875" style="12" customWidth="1"/>
    <col min="11" max="12" width="9.140625" style="12"/>
    <col min="13" max="13" width="19.42578125" style="12" bestFit="1" customWidth="1"/>
    <col min="14" max="16384" width="9.140625" style="12"/>
  </cols>
  <sheetData>
    <row r="1" spans="1:6" ht="15" thickBot="1" x14ac:dyDescent="0.25">
      <c r="A1" s="383" t="s">
        <v>490</v>
      </c>
      <c r="B1" s="384" t="s">
        <v>203</v>
      </c>
      <c r="C1" s="384" t="s">
        <v>203</v>
      </c>
      <c r="D1" s="384" t="s">
        <v>203</v>
      </c>
      <c r="E1" s="384" t="s">
        <v>203</v>
      </c>
      <c r="F1" s="385" t="s">
        <v>146</v>
      </c>
    </row>
    <row r="2" spans="1:6" ht="40.5" customHeight="1" thickBot="1" x14ac:dyDescent="0.3">
      <c r="A2" s="441" t="str">
        <f>' Reference module'!B35</f>
        <v>Rental property deductible borrowing expenses calculator</v>
      </c>
      <c r="B2" s="442"/>
      <c r="C2" s="442"/>
      <c r="D2" s="442"/>
      <c r="E2" s="111" t="str">
        <f>' Reference module'!B52</f>
        <v>V 1.00</v>
      </c>
      <c r="F2" s="385" t="s">
        <v>146</v>
      </c>
    </row>
    <row r="3" spans="1:6" ht="15" customHeight="1" thickBot="1" x14ac:dyDescent="0.25">
      <c r="A3" s="471" t="str">
        <f ca="1">' Reference module'!B70</f>
        <v>Calculated on: 28-Jun-24</v>
      </c>
      <c r="B3" s="472"/>
      <c r="C3" s="472"/>
      <c r="D3" s="472"/>
      <c r="E3" s="473"/>
      <c r="F3" s="385" t="s">
        <v>146</v>
      </c>
    </row>
    <row r="4" spans="1:6" ht="24.75" customHeight="1" thickBot="1" x14ac:dyDescent="0.25">
      <c r="A4" s="453" t="str">
        <f>' Reference module'!B83</f>
        <v>Use either:</v>
      </c>
      <c r="B4" s="454"/>
      <c r="C4" s="454"/>
      <c r="D4" s="454"/>
      <c r="E4" s="455"/>
      <c r="F4" s="385" t="s">
        <v>146</v>
      </c>
    </row>
    <row r="5" spans="1:6" s="2" customFormat="1" ht="15" customHeight="1" thickBot="1" x14ac:dyDescent="0.25">
      <c r="A5" s="465" t="str">
        <f>' Reference module'!B97</f>
        <v>• the arrow keys to move around this tool</v>
      </c>
      <c r="B5" s="466"/>
      <c r="C5" s="466"/>
      <c r="D5" s="466"/>
      <c r="E5" s="467"/>
      <c r="F5" s="385" t="s">
        <v>146</v>
      </c>
    </row>
    <row r="6" spans="1:6" s="2" customFormat="1" ht="15" customHeight="1" thickBot="1" x14ac:dyDescent="0.25">
      <c r="A6" s="465" t="str">
        <f>' Reference module'!B111</f>
        <v>• tab to the data entry cells.</v>
      </c>
      <c r="B6" s="466"/>
      <c r="C6" s="466"/>
      <c r="D6" s="466"/>
      <c r="E6" s="467"/>
      <c r="F6" s="385" t="s">
        <v>146</v>
      </c>
    </row>
    <row r="7" spans="1:6" s="2" customFormat="1" ht="24.75" customHeight="1" thickBot="1" x14ac:dyDescent="0.25">
      <c r="A7" s="483" t="str">
        <f>' Reference module'!B125</f>
        <v>This calculator includes four sections, use the links below to jump to each section.</v>
      </c>
      <c r="B7" s="484"/>
      <c r="C7" s="484"/>
      <c r="D7" s="484"/>
      <c r="E7" s="485"/>
      <c r="F7" s="385" t="s">
        <v>146</v>
      </c>
    </row>
    <row r="8" spans="1:6" s="2" customFormat="1" ht="15" customHeight="1" thickBot="1" x14ac:dyDescent="0.25">
      <c r="A8" s="415" t="s">
        <v>204</v>
      </c>
      <c r="B8" s="416"/>
      <c r="C8" s="416"/>
      <c r="D8" s="416"/>
      <c r="E8" s="417"/>
      <c r="F8" s="385" t="s">
        <v>146</v>
      </c>
    </row>
    <row r="9" spans="1:6" s="2" customFormat="1" ht="15" customHeight="1" thickBot="1" x14ac:dyDescent="0.25">
      <c r="A9" s="415" t="s">
        <v>268</v>
      </c>
      <c r="B9" s="416"/>
      <c r="C9" s="416"/>
      <c r="D9" s="416"/>
      <c r="E9" s="417"/>
      <c r="F9" s="385" t="s">
        <v>146</v>
      </c>
    </row>
    <row r="10" spans="1:6" s="2" customFormat="1" ht="15" customHeight="1" thickBot="1" x14ac:dyDescent="0.25">
      <c r="A10" s="456" t="s">
        <v>195</v>
      </c>
      <c r="B10" s="457"/>
      <c r="C10" s="457"/>
      <c r="D10" s="457"/>
      <c r="E10" s="458"/>
      <c r="F10" s="385" t="s">
        <v>146</v>
      </c>
    </row>
    <row r="11" spans="1:6" s="2" customFormat="1" ht="15" customHeight="1" thickBot="1" x14ac:dyDescent="0.25">
      <c r="A11" s="415" t="s">
        <v>245</v>
      </c>
      <c r="B11" s="416"/>
      <c r="C11" s="416"/>
      <c r="D11" s="416"/>
      <c r="E11" s="417"/>
      <c r="F11" s="385" t="s">
        <v>146</v>
      </c>
    </row>
    <row r="12" spans="1:6" s="2" customFormat="1" ht="31.5" customHeight="1" thickBot="1" x14ac:dyDescent="0.3">
      <c r="A12" s="412" t="str">
        <f>' Reference module'!B195</f>
        <v>Things to know</v>
      </c>
      <c r="B12" s="413"/>
      <c r="C12" s="413"/>
      <c r="D12" s="413"/>
      <c r="E12" s="414"/>
      <c r="F12" s="385" t="s">
        <v>146</v>
      </c>
    </row>
    <row r="13" spans="1:6" s="2" customFormat="1" ht="15" customHeight="1" thickBot="1" x14ac:dyDescent="0.25">
      <c r="A13" s="415" t="s">
        <v>271</v>
      </c>
      <c r="B13" s="416"/>
      <c r="C13" s="416"/>
      <c r="D13" s="416"/>
      <c r="E13" s="417"/>
      <c r="F13" s="385" t="s">
        <v>146</v>
      </c>
    </row>
    <row r="14" spans="1:6" s="2" customFormat="1" ht="30.95" customHeight="1" thickBot="1" x14ac:dyDescent="0.25">
      <c r="A14" s="459" t="s">
        <v>483</v>
      </c>
      <c r="B14" s="460"/>
      <c r="C14" s="460"/>
      <c r="D14" s="460"/>
      <c r="E14" s="461"/>
      <c r="F14" s="385" t="s">
        <v>146</v>
      </c>
    </row>
    <row r="15" spans="1:6" s="2" customFormat="1" ht="30.95" customHeight="1" thickBot="1" x14ac:dyDescent="0.25">
      <c r="A15" s="486" t="s">
        <v>484</v>
      </c>
      <c r="B15" s="487"/>
      <c r="C15" s="487"/>
      <c r="D15" s="487"/>
      <c r="E15" s="488"/>
      <c r="F15" s="385" t="s">
        <v>146</v>
      </c>
    </row>
    <row r="16" spans="1:6" s="2" customFormat="1" ht="45" customHeight="1" thickBot="1" x14ac:dyDescent="0.25">
      <c r="A16" s="492" t="str">
        <f>' Reference module'!B251</f>
        <v>• Use the calculator to work out the total deductible borrowing expenses for each rental property.
• For myTax users only - Enter the total deductible borrowing expenses into myTax, your share is calculated
  based on the Ownership percentage.</v>
      </c>
      <c r="B16" s="493"/>
      <c r="C16" s="493"/>
      <c r="D16" s="493"/>
      <c r="E16" s="494"/>
      <c r="F16" s="385" t="s">
        <v>146</v>
      </c>
    </row>
    <row r="17" spans="1:17" s="90" customFormat="1" ht="37.5" customHeight="1" x14ac:dyDescent="0.2">
      <c r="A17" s="418" t="s">
        <v>206</v>
      </c>
      <c r="B17" s="419"/>
      <c r="C17" s="419"/>
      <c r="D17" s="419"/>
      <c r="E17" s="420"/>
      <c r="F17" s="386" t="s">
        <v>146</v>
      </c>
      <c r="I17" s="122"/>
    </row>
    <row r="18" spans="1:17" ht="40.5" customHeight="1" thickBot="1" x14ac:dyDescent="0.3">
      <c r="A18" s="421" t="str">
        <f>' Reference module'!B278</f>
        <v>Enter your information here to work out your borrowing expenses claimable amounts for each year *</v>
      </c>
      <c r="B18" s="422"/>
      <c r="C18" s="422"/>
      <c r="D18" s="422"/>
      <c r="E18" s="423"/>
      <c r="F18" s="385" t="s">
        <v>146</v>
      </c>
    </row>
    <row r="19" spans="1:17" ht="24.75" customHeight="1" thickBot="1" x14ac:dyDescent="0.3">
      <c r="A19" s="474" t="str">
        <f>' Reference module'!B293</f>
        <v>All fields marked with * must be completed</v>
      </c>
      <c r="B19" s="475"/>
      <c r="C19" s="475"/>
      <c r="D19" s="475"/>
      <c r="E19" s="476"/>
      <c r="F19" s="385" t="s">
        <v>146</v>
      </c>
    </row>
    <row r="20" spans="1:17" ht="15" customHeight="1" x14ac:dyDescent="0.2">
      <c r="A20" s="489" t="str">
        <f>' Reference module'!B307</f>
        <v>• Complete all fields with a * or we will be unable to work out your deduction.</v>
      </c>
      <c r="B20" s="490"/>
      <c r="C20" s="490"/>
      <c r="D20" s="490"/>
      <c r="E20" s="491"/>
      <c r="F20" s="385" t="s">
        <v>146</v>
      </c>
      <c r="G20" s="11"/>
      <c r="H20" s="11"/>
      <c r="I20" s="11"/>
      <c r="J20" s="6"/>
      <c r="K20" s="11"/>
    </row>
    <row r="21" spans="1:17" ht="24.75" customHeight="1" x14ac:dyDescent="0.25">
      <c r="A21" s="424" t="str">
        <f>' Reference module'!B321</f>
        <v>We will provide guidance to help you enter your responses.</v>
      </c>
      <c r="B21" s="425"/>
      <c r="C21" s="425"/>
      <c r="D21" s="425"/>
      <c r="E21" s="426"/>
      <c r="F21" s="385" t="s">
        <v>146</v>
      </c>
      <c r="G21" s="8"/>
      <c r="H21" s="11"/>
      <c r="I21" s="11"/>
      <c r="J21" s="11"/>
      <c r="K21" s="11"/>
    </row>
    <row r="22" spans="1:17" ht="15" customHeight="1" x14ac:dyDescent="0.25">
      <c r="A22" s="427" t="s">
        <v>194</v>
      </c>
      <c r="B22" s="428"/>
      <c r="C22" s="428"/>
      <c r="D22" s="428"/>
      <c r="E22" s="429"/>
      <c r="F22" s="385" t="s">
        <v>146</v>
      </c>
    </row>
    <row r="23" spans="1:17" ht="24.95" customHeight="1" x14ac:dyDescent="0.25">
      <c r="A23" s="462" t="str">
        <f>' Reference module'!B349</f>
        <v>Step 1 - Loan details</v>
      </c>
      <c r="B23" s="463"/>
      <c r="C23" s="463"/>
      <c r="D23" s="463"/>
      <c r="E23" s="464"/>
      <c r="F23" s="385" t="s">
        <v>146</v>
      </c>
    </row>
    <row r="24" spans="1:17" ht="30" customHeight="1" x14ac:dyDescent="0.2">
      <c r="A24" s="140" t="str">
        <f>' Reference module'!B363</f>
        <v>Property name</v>
      </c>
      <c r="B24" s="443"/>
      <c r="C24" s="443"/>
      <c r="D24" s="443"/>
      <c r="E24" s="444"/>
      <c r="F24" s="385" t="s">
        <v>146</v>
      </c>
    </row>
    <row r="25" spans="1:17" ht="30" customHeight="1" x14ac:dyDescent="0.2">
      <c r="A25" s="140" t="str">
        <f>' Reference module'!B391</f>
        <v>Address</v>
      </c>
      <c r="B25" s="445"/>
      <c r="C25" s="445"/>
      <c r="D25" s="445"/>
      <c r="E25" s="446"/>
      <c r="F25" s="385" t="s">
        <v>146</v>
      </c>
    </row>
    <row r="26" spans="1:17" ht="30" customHeight="1" x14ac:dyDescent="0.2">
      <c r="A26" s="450" t="str">
        <f>' Reference module'!B419</f>
        <v>Total loan amount *</v>
      </c>
      <c r="B26" s="451"/>
      <c r="C26" s="451"/>
      <c r="D26" s="452"/>
      <c r="E26" s="288">
        <v>0</v>
      </c>
      <c r="F26" s="385" t="s">
        <v>146</v>
      </c>
      <c r="G26" s="9"/>
    </row>
    <row r="27" spans="1:17" ht="29.1" customHeight="1" x14ac:dyDescent="0.2">
      <c r="A27" s="430" t="str">
        <f>' Reference module'!B447</f>
        <v>Loan settlement date *</v>
      </c>
      <c r="B27" s="431"/>
      <c r="C27" s="431"/>
      <c r="D27" s="431"/>
      <c r="E27" s="125"/>
      <c r="F27" s="385" t="s">
        <v>146</v>
      </c>
    </row>
    <row r="28" spans="1:17" ht="29.1" customHeight="1" x14ac:dyDescent="0.2">
      <c r="A28" s="430" t="str">
        <f>' Reference module'!B475</f>
        <v>Loan term *</v>
      </c>
      <c r="B28" s="431"/>
      <c r="C28" s="431"/>
      <c r="D28" s="431"/>
      <c r="E28" s="146" t="s">
        <v>11</v>
      </c>
      <c r="F28" s="385" t="s">
        <v>146</v>
      </c>
      <c r="G28" s="9"/>
    </row>
    <row r="29" spans="1:17" ht="39.950000000000003" customHeight="1" x14ac:dyDescent="0.2">
      <c r="A29" s="432" t="str">
        <f>' Reference module'!B544</f>
        <v>Was any part of the loan used for any other purpose? *
• Did you use some of the loan to buy something else (for example - a private motor vehicle)
  as well as the rental property.</v>
      </c>
      <c r="B29" s="433"/>
      <c r="C29" s="433"/>
      <c r="D29" s="434"/>
      <c r="E29" s="146" t="s">
        <v>11</v>
      </c>
      <c r="F29" s="385" t="s">
        <v>146</v>
      </c>
      <c r="G29" s="9"/>
      <c r="H29" s="158"/>
    </row>
    <row r="30" spans="1:17" ht="30" customHeight="1" x14ac:dyDescent="0.2">
      <c r="A30" s="430" t="str">
        <f>' Reference module'!B575</f>
        <v>Amount of loan used for another purpose (not used to purchase the rental property). *</v>
      </c>
      <c r="B30" s="431"/>
      <c r="C30" s="431"/>
      <c r="D30" s="449"/>
      <c r="E30" s="288">
        <v>0</v>
      </c>
      <c r="F30" s="385" t="s">
        <v>146</v>
      </c>
    </row>
    <row r="31" spans="1:17" ht="30" customHeight="1" x14ac:dyDescent="0.2">
      <c r="A31" s="495" t="str">
        <f>' Reference module'!B603</f>
        <v>Amount of loan used only for rental property purchase</v>
      </c>
      <c r="B31" s="496"/>
      <c r="C31" s="496"/>
      <c r="D31" s="497"/>
      <c r="E31" s="382">
        <f>' Reference module'!B624</f>
        <v>0</v>
      </c>
      <c r="F31" s="385" t="s">
        <v>146</v>
      </c>
      <c r="G31" s="9"/>
    </row>
    <row r="32" spans="1:17" ht="36.6" customHeight="1" x14ac:dyDescent="0.25">
      <c r="A32" s="480" t="s">
        <v>260</v>
      </c>
      <c r="B32" s="481"/>
      <c r="C32" s="481"/>
      <c r="D32" s="481"/>
      <c r="E32" s="482"/>
      <c r="F32" s="385" t="s">
        <v>146</v>
      </c>
      <c r="H32" s="380"/>
      <c r="I32" s="2"/>
      <c r="J32" s="2"/>
      <c r="K32" s="2"/>
      <c r="L32" s="2"/>
      <c r="M32" s="2"/>
      <c r="N32" s="2"/>
      <c r="O32" s="2"/>
      <c r="P32" s="2"/>
      <c r="Q32" s="2"/>
    </row>
    <row r="33" spans="1:17" ht="31.5" customHeight="1" x14ac:dyDescent="0.25">
      <c r="A33" s="447" t="str">
        <f>' Reference module'!B646</f>
        <v>Description</v>
      </c>
      <c r="B33" s="448"/>
      <c r="C33" s="448"/>
      <c r="D33" s="448"/>
      <c r="E33" s="381" t="s">
        <v>481</v>
      </c>
      <c r="F33" s="385" t="s">
        <v>146</v>
      </c>
      <c r="G33" s="3"/>
      <c r="H33" s="380"/>
      <c r="I33" s="2"/>
      <c r="J33" s="2"/>
      <c r="K33" s="2"/>
      <c r="L33" s="2"/>
      <c r="M33" s="2"/>
      <c r="N33" s="2"/>
      <c r="O33" s="2"/>
      <c r="P33" s="2"/>
      <c r="Q33" s="2"/>
    </row>
    <row r="34" spans="1:17" ht="30" customHeight="1" x14ac:dyDescent="0.25">
      <c r="A34" s="498" t="str">
        <f>' Reference module'!B674</f>
        <v>Loan establishment fees</v>
      </c>
      <c r="B34" s="499"/>
      <c r="C34" s="499"/>
      <c r="D34" s="500"/>
      <c r="E34" s="288">
        <v>0</v>
      </c>
      <c r="F34" s="385" t="s">
        <v>146</v>
      </c>
      <c r="H34" s="161"/>
      <c r="I34" s="160"/>
      <c r="J34" s="160"/>
      <c r="K34" s="2"/>
    </row>
    <row r="35" spans="1:17" ht="40.5" customHeight="1" x14ac:dyDescent="0.2">
      <c r="A35" s="432" t="str">
        <f>' Reference module'!B702</f>
        <v>Lender’s mortgage insurance
• Insurance taken out by the lender and billed to you</v>
      </c>
      <c r="B35" s="433"/>
      <c r="C35" s="433"/>
      <c r="D35" s="434"/>
      <c r="E35" s="288">
        <v>0</v>
      </c>
      <c r="F35" s="385" t="s">
        <v>146</v>
      </c>
      <c r="G35" s="9"/>
      <c r="H35" s="162"/>
    </row>
    <row r="36" spans="1:17" ht="30" customHeight="1" x14ac:dyDescent="0.2">
      <c r="A36" s="498" t="str">
        <f>' Reference module'!B730</f>
        <v>Stamp duty charged on mortgage registration (passed on by your lender)</v>
      </c>
      <c r="B36" s="499"/>
      <c r="C36" s="499"/>
      <c r="D36" s="500"/>
      <c r="E36" s="288">
        <v>0</v>
      </c>
      <c r="F36" s="385" t="s">
        <v>146</v>
      </c>
      <c r="G36" s="9"/>
      <c r="H36" s="163"/>
    </row>
    <row r="37" spans="1:17" ht="30" customHeight="1" x14ac:dyDescent="0.2">
      <c r="A37" s="501" t="str">
        <f>' Reference module'!B758</f>
        <v>Title search fees (charged by your lender)</v>
      </c>
      <c r="B37" s="502"/>
      <c r="C37" s="502"/>
      <c r="D37" s="503"/>
      <c r="E37" s="288">
        <v>0</v>
      </c>
      <c r="F37" s="385" t="s">
        <v>146</v>
      </c>
      <c r="G37" s="9"/>
      <c r="H37" s="163"/>
    </row>
    <row r="38" spans="1:17" ht="30" customHeight="1" x14ac:dyDescent="0.2">
      <c r="A38" s="477" t="str">
        <f>' Reference module'!B786</f>
        <v>Costs to prepare and file mortgage documents (including solicitors’ fees)</v>
      </c>
      <c r="B38" s="478"/>
      <c r="C38" s="478"/>
      <c r="D38" s="479"/>
      <c r="E38" s="288">
        <v>0</v>
      </c>
      <c r="F38" s="385" t="s">
        <v>146</v>
      </c>
      <c r="G38" s="9"/>
      <c r="H38" s="164"/>
      <c r="I38" s="154"/>
      <c r="J38" s="154"/>
      <c r="K38" s="154"/>
      <c r="L38" s="154"/>
      <c r="M38" s="154"/>
      <c r="N38" s="154"/>
      <c r="O38" s="154"/>
    </row>
    <row r="39" spans="1:17" ht="30" customHeight="1" x14ac:dyDescent="0.2">
      <c r="A39" s="432" t="str">
        <f>' Reference module'!B814</f>
        <v>Mortgage broker fees</v>
      </c>
      <c r="B39" s="433"/>
      <c r="C39" s="433"/>
      <c r="D39" s="434"/>
      <c r="E39" s="288">
        <v>0</v>
      </c>
      <c r="F39" s="385" t="s">
        <v>146</v>
      </c>
      <c r="G39" s="9"/>
      <c r="H39" s="162"/>
      <c r="M39" s="158"/>
    </row>
    <row r="40" spans="1:17" ht="30" customHeight="1" x14ac:dyDescent="0.2">
      <c r="A40" s="432" t="str">
        <f>' Reference module'!B842</f>
        <v>Fees for a valuation required for a loan approval</v>
      </c>
      <c r="B40" s="433"/>
      <c r="C40" s="433"/>
      <c r="D40" s="434"/>
      <c r="E40" s="288">
        <v>0</v>
      </c>
      <c r="F40" s="385" t="s">
        <v>146</v>
      </c>
      <c r="G40" s="9"/>
      <c r="H40" s="162"/>
    </row>
    <row r="41" spans="1:17" ht="30" customHeight="1" thickBot="1" x14ac:dyDescent="0.25">
      <c r="A41" s="435" t="str">
        <f>' Reference module'!B870</f>
        <v>Total borrowing expenses</v>
      </c>
      <c r="B41" s="436"/>
      <c r="C41" s="436"/>
      <c r="D41" s="437"/>
      <c r="E41" s="290">
        <f>' Reference module'!B884</f>
        <v>0</v>
      </c>
      <c r="F41" s="385" t="s">
        <v>146</v>
      </c>
      <c r="G41" s="9"/>
    </row>
    <row r="42" spans="1:17" ht="30" customHeight="1" x14ac:dyDescent="0.25">
      <c r="A42" s="438" t="str">
        <f>' Reference module'!B898</f>
        <v>Guidance on field entries - Check here for messages on your entries</v>
      </c>
      <c r="B42" s="439"/>
      <c r="C42" s="439"/>
      <c r="D42" s="439"/>
      <c r="E42" s="440"/>
      <c r="F42" s="385" t="s">
        <v>146</v>
      </c>
      <c r="G42" s="9"/>
    </row>
    <row r="43" spans="1:17" ht="31.5" customHeight="1" thickBot="1" x14ac:dyDescent="0.25">
      <c r="A43" s="468" t="str">
        <f>' Reference module'!B912</f>
        <v>• You have not yet completed Step 1 - Loan details. You have not entered a Total loan amount.</v>
      </c>
      <c r="B43" s="469"/>
      <c r="C43" s="469"/>
      <c r="D43" s="469"/>
      <c r="E43" s="470"/>
      <c r="F43" s="385" t="s">
        <v>146</v>
      </c>
      <c r="G43" s="9"/>
    </row>
    <row r="44" spans="1:17" ht="40.5" customHeight="1" x14ac:dyDescent="0.25">
      <c r="A44" s="438" t="str">
        <f>' Reference module'!B926</f>
        <v>Result - your claimable amounts for each year are detailed here</v>
      </c>
      <c r="B44" s="439"/>
      <c r="C44" s="439"/>
      <c r="D44" s="439"/>
      <c r="E44" s="440"/>
      <c r="F44" s="385" t="s">
        <v>146</v>
      </c>
    </row>
    <row r="45" spans="1:17" ht="30" customHeight="1" x14ac:dyDescent="0.2">
      <c r="A45" s="137" t="str">
        <f>' Reference module'!B940</f>
        <v>Property name</v>
      </c>
      <c r="B45" s="392" t="str">
        <f>' Reference module'!B954</f>
        <v/>
      </c>
      <c r="C45" s="392"/>
      <c r="D45" s="392"/>
      <c r="E45" s="393"/>
      <c r="F45" s="385" t="s">
        <v>146</v>
      </c>
      <c r="G45" s="9"/>
    </row>
    <row r="46" spans="1:17" ht="30" customHeight="1" x14ac:dyDescent="0.2">
      <c r="A46" s="126" t="str">
        <f>' Reference module'!B968</f>
        <v>Address</v>
      </c>
      <c r="B46" s="394" t="str">
        <f>' Reference module'!B982</f>
        <v/>
      </c>
      <c r="C46" s="394"/>
      <c r="D46" s="394"/>
      <c r="E46" s="395"/>
      <c r="F46" s="385" t="s">
        <v>146</v>
      </c>
      <c r="G46" s="9"/>
    </row>
    <row r="47" spans="1:17" ht="29.25" customHeight="1" x14ac:dyDescent="0.2">
      <c r="A47" s="390" t="str">
        <f>' Reference module'!B996</f>
        <v>Borrowing expenses adjusted for loan use</v>
      </c>
      <c r="B47" s="391"/>
      <c r="C47" s="399" t="str">
        <f>' Reference module'!B1010</f>
        <v/>
      </c>
      <c r="D47" s="399"/>
      <c r="E47" s="289">
        <f>' Reference module'!B1024</f>
        <v>0</v>
      </c>
      <c r="F47" s="385" t="s">
        <v>146</v>
      </c>
      <c r="G47" s="9"/>
      <c r="H47" s="131"/>
      <c r="I47" s="131"/>
      <c r="J47" s="131"/>
      <c r="K47" s="131"/>
      <c r="L47" s="131"/>
    </row>
    <row r="48" spans="1:17" ht="31.5" customHeight="1" x14ac:dyDescent="0.2">
      <c r="A48" s="396" t="str">
        <f>' Reference module'!B1038</f>
        <v>Deductible borrowing expenses for each year</v>
      </c>
      <c r="B48" s="397"/>
      <c r="C48" s="397"/>
      <c r="D48" s="397"/>
      <c r="E48" s="398"/>
      <c r="F48" s="385" t="s">
        <v>146</v>
      </c>
      <c r="G48" s="9"/>
      <c r="H48" s="131"/>
      <c r="I48" s="131"/>
      <c r="J48" s="131"/>
      <c r="K48" s="131"/>
      <c r="L48" s="131"/>
    </row>
    <row r="49" spans="1:15" ht="29.45" customHeight="1" x14ac:dyDescent="0.2">
      <c r="A49" s="387" t="str">
        <f>' Reference module'!B1052</f>
        <v>• You have not correctly completed Step1 - Loan details or Step 2 - Borrowing expenses so we cannot calculate
  any claim amounts. Check Guidance on field entries for more information.</v>
      </c>
      <c r="B49" s="388"/>
      <c r="C49" s="388"/>
      <c r="D49" s="388"/>
      <c r="E49" s="389"/>
      <c r="F49" s="385" t="s">
        <v>146</v>
      </c>
      <c r="G49" s="127"/>
      <c r="H49" s="132"/>
      <c r="I49" s="132"/>
      <c r="J49" s="132"/>
      <c r="K49" s="132"/>
      <c r="L49" s="133"/>
    </row>
    <row r="50" spans="1:15" ht="30" customHeight="1" x14ac:dyDescent="0.25">
      <c r="A50" s="185"/>
      <c r="B50" s="186" t="str">
        <f>' Reference module'!B1152</f>
        <v>Claim year</v>
      </c>
      <c r="C50" s="186" t="str">
        <f>' Reference module'!C1152</f>
        <v>Days</v>
      </c>
      <c r="D50" s="186" t="str">
        <f>' Reference module'!D1152</f>
        <v>Amount to claim</v>
      </c>
      <c r="E50" s="187"/>
      <c r="F50" s="385" t="s">
        <v>146</v>
      </c>
      <c r="G50" s="9"/>
      <c r="H50" s="133"/>
      <c r="I50" s="133"/>
      <c r="J50" s="133"/>
      <c r="K50" s="133"/>
      <c r="L50" s="134"/>
    </row>
    <row r="51" spans="1:15" ht="30" customHeight="1" x14ac:dyDescent="0.2">
      <c r="A51" s="185"/>
      <c r="B51" s="188" t="str">
        <f>' Reference module'!B1153</f>
        <v>-</v>
      </c>
      <c r="C51" s="189" t="str">
        <f>' Reference module'!C1153</f>
        <v>0</v>
      </c>
      <c r="D51" s="286">
        <f>' Reference module'!D1153</f>
        <v>0</v>
      </c>
      <c r="E51" s="187"/>
      <c r="F51" s="385" t="s">
        <v>146</v>
      </c>
      <c r="H51" s="135"/>
      <c r="I51" s="135"/>
      <c r="J51" s="135"/>
      <c r="K51" s="134"/>
      <c r="L51" s="134"/>
      <c r="M51" s="123"/>
    </row>
    <row r="52" spans="1:15" ht="30" customHeight="1" x14ac:dyDescent="0.2">
      <c r="A52" s="185"/>
      <c r="B52" s="188" t="str">
        <f>' Reference module'!B1154</f>
        <v>-</v>
      </c>
      <c r="C52" s="189" t="str">
        <f>' Reference module'!C1154</f>
        <v>0</v>
      </c>
      <c r="D52" s="286">
        <f>' Reference module'!D1154</f>
        <v>0</v>
      </c>
      <c r="E52" s="187"/>
      <c r="F52" s="385" t="s">
        <v>146</v>
      </c>
      <c r="H52" s="135"/>
      <c r="I52" s="135"/>
      <c r="J52" s="135"/>
      <c r="K52" s="134"/>
      <c r="L52" s="134"/>
      <c r="M52" s="123"/>
      <c r="O52" s="124"/>
    </row>
    <row r="53" spans="1:15" ht="30" customHeight="1" x14ac:dyDescent="0.2">
      <c r="A53" s="185"/>
      <c r="B53" s="188" t="str">
        <f>' Reference module'!B1155</f>
        <v>-</v>
      </c>
      <c r="C53" s="189" t="str">
        <f>' Reference module'!C1155</f>
        <v>0</v>
      </c>
      <c r="D53" s="286">
        <f>' Reference module'!D1155</f>
        <v>0</v>
      </c>
      <c r="E53" s="187"/>
      <c r="F53" s="385" t="s">
        <v>146</v>
      </c>
      <c r="H53" s="135"/>
      <c r="I53" s="135"/>
      <c r="J53" s="135"/>
      <c r="K53" s="134"/>
      <c r="L53" s="134"/>
      <c r="M53" s="123"/>
    </row>
    <row r="54" spans="1:15" ht="30" customHeight="1" x14ac:dyDescent="0.2">
      <c r="A54" s="185"/>
      <c r="B54" s="188" t="str">
        <f>' Reference module'!B1156</f>
        <v>-</v>
      </c>
      <c r="C54" s="189" t="str">
        <f>' Reference module'!C1156</f>
        <v>0</v>
      </c>
      <c r="D54" s="286">
        <f>' Reference module'!D1156</f>
        <v>0</v>
      </c>
      <c r="E54" s="187"/>
      <c r="F54" s="385" t="s">
        <v>146</v>
      </c>
      <c r="H54" s="135"/>
      <c r="I54" s="135"/>
      <c r="J54" s="135"/>
      <c r="K54" s="134"/>
      <c r="L54" s="134"/>
      <c r="M54" s="123"/>
    </row>
    <row r="55" spans="1:15" ht="30" customHeight="1" x14ac:dyDescent="0.2">
      <c r="A55" s="185"/>
      <c r="B55" s="188" t="str">
        <f>' Reference module'!B1157</f>
        <v>-</v>
      </c>
      <c r="C55" s="189" t="str">
        <f>' Reference module'!C1157</f>
        <v>0</v>
      </c>
      <c r="D55" s="286">
        <f>' Reference module'!D1157</f>
        <v>0</v>
      </c>
      <c r="E55" s="187"/>
      <c r="F55" s="385" t="s">
        <v>146</v>
      </c>
      <c r="H55" s="135"/>
      <c r="I55" s="135"/>
      <c r="J55" s="135"/>
      <c r="K55" s="134"/>
      <c r="L55" s="134"/>
      <c r="M55" s="123"/>
    </row>
    <row r="56" spans="1:15" ht="30" customHeight="1" x14ac:dyDescent="0.2">
      <c r="A56" s="185"/>
      <c r="B56" s="188" t="str">
        <f>' Reference module'!B1158</f>
        <v>-</v>
      </c>
      <c r="C56" s="189" t="str">
        <f>' Reference module'!C1158</f>
        <v>0</v>
      </c>
      <c r="D56" s="286">
        <f>' Reference module'!D1158</f>
        <v>0</v>
      </c>
      <c r="E56" s="187"/>
      <c r="F56" s="385" t="s">
        <v>146</v>
      </c>
      <c r="H56" s="135"/>
      <c r="I56" s="135"/>
      <c r="J56" s="135"/>
      <c r="K56" s="134"/>
      <c r="L56" s="134"/>
      <c r="M56" s="123"/>
    </row>
    <row r="57" spans="1:15" ht="30" customHeight="1" x14ac:dyDescent="0.2">
      <c r="A57" s="190"/>
      <c r="B57" s="129"/>
      <c r="C57" s="129"/>
      <c r="D57" s="287">
        <f>' Reference module'!D1159</f>
        <v>0</v>
      </c>
      <c r="E57" s="191"/>
      <c r="F57" s="385" t="s">
        <v>146</v>
      </c>
      <c r="H57" s="136"/>
      <c r="I57" s="136"/>
      <c r="J57" s="134"/>
      <c r="K57" s="134"/>
      <c r="L57" s="134"/>
    </row>
    <row r="58" spans="1:15" ht="30.95" customHeight="1" x14ac:dyDescent="0.25">
      <c r="A58" s="400" t="str">
        <f>' Reference module'!B1170</f>
        <v>Get your rental expenses claim right:</v>
      </c>
      <c r="B58" s="401"/>
      <c r="C58" s="401"/>
      <c r="D58" s="401"/>
      <c r="E58" s="402"/>
      <c r="F58" s="385" t="s">
        <v>146</v>
      </c>
      <c r="H58" s="130"/>
    </row>
    <row r="59" spans="1:15" ht="115.5" customHeight="1" x14ac:dyDescent="0.2">
      <c r="A59" s="403" t="s">
        <v>485</v>
      </c>
      <c r="B59" s="404"/>
      <c r="C59" s="404"/>
      <c r="D59" s="404"/>
      <c r="E59" s="405"/>
      <c r="F59" s="385" t="s">
        <v>146</v>
      </c>
    </row>
    <row r="60" spans="1:15" ht="25.5" customHeight="1" x14ac:dyDescent="0.2">
      <c r="A60" s="409" t="str">
        <f>' Reference module'!B1198</f>
        <v>See Apportionment of rental expenses to learn more.</v>
      </c>
      <c r="B60" s="410"/>
      <c r="C60" s="410"/>
      <c r="D60" s="410"/>
      <c r="E60" s="411"/>
      <c r="F60" s="385" t="s">
        <v>146</v>
      </c>
    </row>
    <row r="61" spans="1:15" ht="91.5" customHeight="1" thickBot="1" x14ac:dyDescent="0.25">
      <c r="A61" s="406" t="str">
        <f>' Reference module'!B1212</f>
        <v>Retain this for your future tax returns.</v>
      </c>
      <c r="B61" s="407"/>
      <c r="C61" s="407"/>
      <c r="D61" s="407"/>
      <c r="E61" s="408"/>
      <c r="F61" s="385" t="s">
        <v>146</v>
      </c>
      <c r="G61" s="9"/>
    </row>
    <row r="62" spans="1:15" x14ac:dyDescent="0.2">
      <c r="A62" s="385" t="s">
        <v>202</v>
      </c>
      <c r="B62" s="385" t="s">
        <v>202</v>
      </c>
      <c r="C62" s="385" t="s">
        <v>202</v>
      </c>
      <c r="D62" s="385" t="s">
        <v>202</v>
      </c>
      <c r="E62" s="385" t="s">
        <v>202</v>
      </c>
      <c r="F62" s="385" t="s">
        <v>146</v>
      </c>
    </row>
    <row r="70" spans="1:2" x14ac:dyDescent="0.2">
      <c r="A70" s="128"/>
    </row>
    <row r="80" spans="1:2" x14ac:dyDescent="0.2">
      <c r="A80" s="11"/>
      <c r="B80" s="11"/>
    </row>
    <row r="81" spans="1:5" x14ac:dyDescent="0.2">
      <c r="A81" s="11"/>
      <c r="B81" s="11"/>
    </row>
    <row r="82" spans="1:5" x14ac:dyDescent="0.2">
      <c r="A82" s="11"/>
      <c r="B82" s="11"/>
    </row>
    <row r="83" spans="1:5" x14ac:dyDescent="0.2">
      <c r="A83" s="11"/>
      <c r="B83" s="11"/>
    </row>
    <row r="84" spans="1:5" x14ac:dyDescent="0.2">
      <c r="A84" s="11"/>
      <c r="B84" s="11"/>
    </row>
    <row r="85" spans="1:5" x14ac:dyDescent="0.2">
      <c r="A85" s="11"/>
      <c r="B85" s="11"/>
    </row>
    <row r="86" spans="1:5" x14ac:dyDescent="0.2">
      <c r="A86" s="11"/>
      <c r="B86" s="11"/>
    </row>
    <row r="87" spans="1:5" x14ac:dyDescent="0.2">
      <c r="A87" s="11"/>
      <c r="B87" s="11"/>
    </row>
    <row r="88" spans="1:5" x14ac:dyDescent="0.2">
      <c r="A88" s="11"/>
      <c r="B88" s="11"/>
    </row>
    <row r="89" spans="1:5" x14ac:dyDescent="0.2">
      <c r="A89" s="11"/>
      <c r="B89" s="11"/>
    </row>
    <row r="90" spans="1:5" x14ac:dyDescent="0.2">
      <c r="A90" s="11"/>
      <c r="B90" s="11"/>
    </row>
    <row r="91" spans="1:5" ht="14.25" customHeight="1" x14ac:dyDescent="0.2">
      <c r="A91" s="39"/>
      <c r="B91" s="39"/>
      <c r="C91" s="122"/>
      <c r="D91" s="122"/>
    </row>
    <row r="92" spans="1:5" x14ac:dyDescent="0.2">
      <c r="A92" s="39"/>
      <c r="B92" s="4"/>
      <c r="C92" s="4"/>
      <c r="D92" s="4"/>
      <c r="E92" s="10"/>
    </row>
    <row r="93" spans="1:5" ht="15.75" customHeight="1" x14ac:dyDescent="0.2">
      <c r="A93" s="11"/>
      <c r="B93" s="11"/>
      <c r="C93" s="11"/>
      <c r="D93" s="11"/>
    </row>
    <row r="94" spans="1:5" ht="53.25" customHeight="1" x14ac:dyDescent="0.2">
      <c r="A94" s="7"/>
      <c r="B94" s="7"/>
      <c r="C94" s="7"/>
      <c r="D94" s="7"/>
    </row>
    <row r="95" spans="1:5" ht="57" customHeight="1" x14ac:dyDescent="0.2">
      <c r="A95" s="39"/>
      <c r="B95" s="4"/>
      <c r="C95" s="4"/>
      <c r="D95" s="4"/>
    </row>
    <row r="96" spans="1:5" x14ac:dyDescent="0.2">
      <c r="A96" s="11"/>
      <c r="B96" s="11"/>
    </row>
    <row r="97" spans="1:11" x14ac:dyDescent="0.2">
      <c r="A97" s="11"/>
      <c r="B97" s="11"/>
    </row>
    <row r="98" spans="1:11" ht="60" customHeight="1" x14ac:dyDescent="0.2">
      <c r="A98" s="11"/>
      <c r="B98" s="11"/>
    </row>
    <row r="99" spans="1:11" ht="70.5" customHeight="1" x14ac:dyDescent="0.2">
      <c r="A99" s="11"/>
      <c r="B99" s="11"/>
      <c r="G99" s="10"/>
      <c r="H99" s="10"/>
      <c r="I99" s="122"/>
      <c r="J99" s="10"/>
      <c r="K99" s="10"/>
    </row>
    <row r="100" spans="1:11" ht="14.25" customHeight="1" x14ac:dyDescent="0.2">
      <c r="A100" s="11"/>
      <c r="B100" s="11"/>
      <c r="G100" s="10"/>
      <c r="H100" s="10"/>
      <c r="I100" s="122"/>
      <c r="J100" s="10"/>
      <c r="K100" s="10"/>
    </row>
    <row r="101" spans="1:11" x14ac:dyDescent="0.2">
      <c r="A101" s="11"/>
      <c r="B101" s="11"/>
    </row>
    <row r="102" spans="1:11" x14ac:dyDescent="0.2">
      <c r="A102" s="11"/>
      <c r="B102" s="11"/>
    </row>
    <row r="103" spans="1:11" x14ac:dyDescent="0.2">
      <c r="A103" s="11"/>
      <c r="B103" s="11"/>
    </row>
    <row r="104" spans="1:11" x14ac:dyDescent="0.2">
      <c r="A104" s="11"/>
      <c r="B104" s="11"/>
    </row>
    <row r="105" spans="1:11" x14ac:dyDescent="0.2">
      <c r="A105" s="11"/>
      <c r="B105" s="11"/>
    </row>
    <row r="106" spans="1:11" x14ac:dyDescent="0.2">
      <c r="A106" s="11"/>
      <c r="B106" s="11"/>
    </row>
    <row r="107" spans="1:11" x14ac:dyDescent="0.2">
      <c r="A107" s="11"/>
      <c r="B107" s="11"/>
    </row>
    <row r="108" spans="1:11" x14ac:dyDescent="0.2">
      <c r="A108" s="11"/>
      <c r="B108" s="11"/>
    </row>
    <row r="109" spans="1:11" x14ac:dyDescent="0.2">
      <c r="A109" s="11"/>
      <c r="B109" s="11"/>
    </row>
    <row r="110" spans="1:11" x14ac:dyDescent="0.2">
      <c r="A110" s="11"/>
      <c r="B110" s="11"/>
    </row>
    <row r="111" spans="1:11" x14ac:dyDescent="0.2">
      <c r="A111" s="11"/>
      <c r="B111" s="11"/>
    </row>
    <row r="112" spans="1:11" x14ac:dyDescent="0.2">
      <c r="A112" s="11"/>
      <c r="B112" s="11"/>
    </row>
    <row r="113" spans="1:2" ht="15" x14ac:dyDescent="0.25">
      <c r="A113" s="152"/>
      <c r="B113" s="11"/>
    </row>
    <row r="114" spans="1:2" x14ac:dyDescent="0.2">
      <c r="A114" s="153"/>
      <c r="B114" s="11"/>
    </row>
    <row r="115" spans="1:2" x14ac:dyDescent="0.2">
      <c r="A115" s="153"/>
      <c r="B115" s="11"/>
    </row>
  </sheetData>
  <sheetProtection algorithmName="SHA-256" hashValue="+VLZ2DaiizS/cK20S9NbbeogUrHogYgCLvEG6mnPkfg=" saltValue="VfY6bamNPmX/6RyM0XopQQ==" spinCount="100000" sheet="1" objects="1" scenarios="1"/>
  <mergeCells count="53">
    <mergeCell ref="A43:E43"/>
    <mergeCell ref="A3:E3"/>
    <mergeCell ref="A19:E19"/>
    <mergeCell ref="A38:D38"/>
    <mergeCell ref="A32:E32"/>
    <mergeCell ref="A7:E7"/>
    <mergeCell ref="A15:E15"/>
    <mergeCell ref="A20:E20"/>
    <mergeCell ref="A16:E16"/>
    <mergeCell ref="A31:D31"/>
    <mergeCell ref="A34:D34"/>
    <mergeCell ref="A35:D35"/>
    <mergeCell ref="A36:D36"/>
    <mergeCell ref="A37:D37"/>
    <mergeCell ref="A42:E42"/>
    <mergeCell ref="A2:D2"/>
    <mergeCell ref="B24:E24"/>
    <mergeCell ref="B25:E25"/>
    <mergeCell ref="A33:D33"/>
    <mergeCell ref="A30:D30"/>
    <mergeCell ref="A26:D26"/>
    <mergeCell ref="A4:E4"/>
    <mergeCell ref="A8:E8"/>
    <mergeCell ref="A9:E9"/>
    <mergeCell ref="A10:E10"/>
    <mergeCell ref="A11:E11"/>
    <mergeCell ref="A14:E14"/>
    <mergeCell ref="A23:E23"/>
    <mergeCell ref="A29:D29"/>
    <mergeCell ref="A5:E5"/>
    <mergeCell ref="A6:E6"/>
    <mergeCell ref="A58:E58"/>
    <mergeCell ref="A59:E59"/>
    <mergeCell ref="A61:E61"/>
    <mergeCell ref="A60:E60"/>
    <mergeCell ref="A12:E12"/>
    <mergeCell ref="A13:E13"/>
    <mergeCell ref="A17:E17"/>
    <mergeCell ref="A18:E18"/>
    <mergeCell ref="A21:E21"/>
    <mergeCell ref="A22:E22"/>
    <mergeCell ref="A27:D27"/>
    <mergeCell ref="A28:D28"/>
    <mergeCell ref="A39:D39"/>
    <mergeCell ref="A40:D40"/>
    <mergeCell ref="A41:D41"/>
    <mergeCell ref="A44:E44"/>
    <mergeCell ref="A49:E49"/>
    <mergeCell ref="A47:B47"/>
    <mergeCell ref="B45:E45"/>
    <mergeCell ref="B46:E46"/>
    <mergeCell ref="A48:E48"/>
    <mergeCell ref="C47:D47"/>
  </mergeCells>
  <conditionalFormatting sqref="E30">
    <cfRule type="expression" dxfId="39" priority="9">
      <formula>IF(AND($E$29="",$E$30&gt;0),TRUE,FALSE)</formula>
    </cfRule>
    <cfRule type="expression" dxfId="38" priority="10">
      <formula>IF(AND($E$29="No",$E$30&lt;&gt;0),TRUE,FALSE)</formula>
    </cfRule>
    <cfRule type="expression" dxfId="37" priority="12">
      <formula>IF(AND($E$29="Yes",$E$30=0),TRUE,FALSE)</formula>
    </cfRule>
    <cfRule type="expression" dxfId="36" priority="222">
      <formula>IF($E$30&gt;$E$26,TRUE,FALSE)</formula>
    </cfRule>
  </conditionalFormatting>
  <conditionalFormatting sqref="E34">
    <cfRule type="expression" dxfId="35" priority="8">
      <formula>IF(E34&lt;0,TRUE,FALSE)</formula>
    </cfRule>
  </conditionalFormatting>
  <conditionalFormatting sqref="E35">
    <cfRule type="expression" dxfId="34" priority="7">
      <formula>IF($E$35&lt;0,TRUE,FALSE)</formula>
    </cfRule>
  </conditionalFormatting>
  <conditionalFormatting sqref="E36">
    <cfRule type="expression" dxfId="33" priority="6">
      <formula>-IF($E$36&lt;0,TRUE,FALSE)</formula>
    </cfRule>
  </conditionalFormatting>
  <conditionalFormatting sqref="E37">
    <cfRule type="expression" dxfId="32" priority="5">
      <formula>IF($E$37&lt;0,TRUE,FALSE)</formula>
    </cfRule>
  </conditionalFormatting>
  <conditionalFormatting sqref="E38">
    <cfRule type="expression" dxfId="31" priority="4">
      <formula>IF($E$38&lt;0,TRUE,FALSE)</formula>
    </cfRule>
  </conditionalFormatting>
  <conditionalFormatting sqref="E39">
    <cfRule type="expression" dxfId="30" priority="3">
      <formula>-IF($E$39&lt;0,TRUE,FALSE)</formula>
    </cfRule>
  </conditionalFormatting>
  <conditionalFormatting sqref="E40">
    <cfRule type="expression" dxfId="29" priority="1">
      <formula>IF($E$40&lt;0,TRUE,FALSE)</formula>
    </cfRule>
  </conditionalFormatting>
  <dataValidations count="1">
    <dataValidation allowBlank="1" showInputMessage="1" showErrorMessage="1" errorTitle="Please check this amount." sqref="H35" xr:uid="{9622B583-B942-4CB2-96B9-11AC6075EB25}"/>
  </dataValidations>
  <hyperlinks>
    <hyperlink ref="A8" location="'Project pool deduction'!A11" display="• Things you need to know" xr:uid="{D17C75C9-3011-41D1-9949-763EA3B48B32}"/>
    <hyperlink ref="A9" location="'Project pool deduction'!A16" display="• Enter your information here to allow your project pool and closing pool balance to be worked out" xr:uid="{4475C0B0-FD9A-4222-998D-C3548EF4B7AD}"/>
    <hyperlink ref="A11" location="'Project pool deduction'!A33" display="• Result - your project pool deduction and closing pool value is detailed here" xr:uid="{87F0D457-F4D5-4474-B990-3F94F06628E3}"/>
    <hyperlink ref="A10" location="'Project pool deduction'!A31" display="• Guidance for field entries - to help you correctly complete the calculator" xr:uid="{D5D3971B-9C31-4772-B152-8E7425235171}"/>
    <hyperlink ref="A8:E8" location="'Borrowing expenses'!A12" display="• Things to know" xr:uid="{C9319EEF-0CB8-4E83-A22E-C4772529DC21}"/>
    <hyperlink ref="A9:E9" location="'Borrowing expenses'!A18" display="• Enter your information here to allow your borrowing expenses claimable amount for each year to be worked out" xr:uid="{09602029-DF02-45A8-9DD1-DDF28DD4FF09}"/>
    <hyperlink ref="A10:E10" location="'Borrowing expenses'!A42" display="• Guidance for field entries - to help you correctly complete the calculator" xr:uid="{B53B2EEF-5DD9-490C-9173-E0BF027AFE91}"/>
    <hyperlink ref="A11:E11" location="'Borrowing expenses'!A44" display="• Result - your yearly claimable amounts are detailed here " xr:uid="{C2F2221D-B371-4E76-A269-CA2872027D8D}"/>
    <hyperlink ref="A13" location="'Project pool deduction'!A33" display="• Result - your project pool deduction and closing pool value is detailed here" xr:uid="{8133A854-A025-486A-B775-9615DD803770}"/>
    <hyperlink ref="A13:E13" r:id="rId1" display="• See 'Rental properties - Borrowing expenses' for information about claiming these expenses " xr:uid="{6BC40F00-4C4E-4D51-9B9C-E0FEAE8EE2B9}"/>
    <hyperlink ref="A60:E60" r:id="rId2" location="Apportionmentofrentalexpenses" display="https://www.ato.gov.au/forms-and-instructions/rental-properties-2024/rental-expenses - Apportionmentofrentalexpenses" xr:uid="{E9AC7478-A8F8-45A0-9E74-3948A5C3F614}"/>
  </hyperlinks>
  <printOptions horizontalCentered="1"/>
  <pageMargins left="0.23622047244094491" right="0.23622047244094491" top="0.55118110236220474" bottom="0.39370078740157483" header="0.31496062992125984" footer="0.31496062992125984"/>
  <pageSetup paperSize="9" scale="68" orientation="portrait" horizontalDpi="300" verticalDpi="300" r:id="rId3"/>
  <rowBreaks count="1" manualBreakCount="1">
    <brk id="43" max="16383" man="1"/>
  </rowBreaks>
  <ignoredErrors>
    <ignoredError sqref="D57" evalError="1"/>
  </ignoredErrors>
  <extLst>
    <ext xmlns:x14="http://schemas.microsoft.com/office/spreadsheetml/2009/9/main" uri="{78C0D931-6437-407d-A8EE-F0AAD7539E65}">
      <x14:conditionalFormattings>
        <x14:conditionalFormatting xmlns:xm="http://schemas.microsoft.com/office/excel/2006/main">
          <x14:cfRule type="expression" priority="13" id="{6BCEAE35-3D15-4327-8B20-0C70A336A7C4}">
            <xm:f>IF(AND($E$29=' Reference module'!$B$561,$E$30&lt;&gt;0),TRUE,FALSE)</xm:f>
            <x14:dxf>
              <fill>
                <patternFill>
                  <bgColor rgb="FFFFC000"/>
                </patternFill>
              </fill>
            </x14:dxf>
          </x14:cfRule>
          <xm:sqref>E30</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error="Choose a loan term from the drop down._x000a_Text cannot be entered." xr:uid="{22EB6CA4-F77E-4DCB-8B4A-1AE3A15F2A32}">
          <x14:formula1>
            <xm:f>' Reference module'!$B$492:$B$532</xm:f>
          </x14:formula1>
          <xm:sqref>E28</xm:sqref>
        </x14:dataValidation>
        <x14:dataValidation type="list" allowBlank="1" showInputMessage="1" showErrorMessage="1" error="Choose Yes or No from the drop down list." xr:uid="{704D4F26-4C84-40EE-9302-69C2E03B1D5C}">
          <x14:formula1>
            <xm:f>' Reference module'!$B$561:$B$563</xm:f>
          </x14:formula1>
          <xm:sqref>E29</xm:sqref>
        </x14:dataValidation>
        <x14:dataValidation type="decimal" errorStyle="warning" operator="lessThanOrEqual" allowBlank="1" showInputMessage="1" showErrorMessage="1" errorTitle="Please check this amount." error="Title search fees (charged by your lender) seem high._x000a__x000a_Please check your loan documentation before proceeding." xr:uid="{52AFB5A0-1714-47CB-915D-8EB05BC0E904}">
          <x14:formula1>
            <xm:f>' Reference module'!B776</xm:f>
          </x14:formula1>
          <xm:sqref>E37</xm:sqref>
        </x14:dataValidation>
        <x14:dataValidation type="decimal" errorStyle="warning" operator="lessThanOrEqual" allowBlank="1" showInputMessage="1" showErrorMessage="1" errorTitle="Please check this amount." error="Stamp duty on mortgage registration is:_x000a_- different to the stamp duty charged by your state government on transfer of your property._x000a_- usually no more than a few hundred dollars and would have been passed on by your lender." xr:uid="{60BCBB83-100D-4AAE-AB10-82116D2464CB}">
          <x14:formula1>
            <xm:f>' Reference module'!B748</xm:f>
          </x14:formula1>
          <xm:sqref>E36</xm:sqref>
        </x14:dataValidation>
        <x14:dataValidation type="date" showErrorMessage="1" errorTitle="VALID DATE REQUIRED" error="A valid date is required between 1/07/2013 and today." xr:uid="{37A2FC6C-9639-4DB0-99DA-9F04E662E83D}">
          <x14:formula1>
            <xm:f>' Reference module'!B464</xm:f>
          </x14:formula1>
          <x14:formula2>
            <xm:f>' Reference module'!B465</xm:f>
          </x14:formula2>
          <xm:sqref>E27</xm:sqref>
        </x14:dataValidation>
        <x14:dataValidation type="textLength" operator="lessThan" allowBlank="1" showInputMessage="1" showErrorMessage="1" errorTitle="Field size limit" error="The number of characters that you may enter is limited to 50." xr:uid="{1527A282-C716-48C1-8DAE-01410652FD65}">
          <x14:formula1>
            <xm:f>' Reference module'!B377</xm:f>
          </x14:formula1>
          <xm:sqref>A24</xm:sqref>
        </x14:dataValidation>
        <x14:dataValidation type="textLength" operator="lessThan" allowBlank="1" showInputMessage="1" showErrorMessage="1" errorTitle="Field size limit" error="The number of characters that you may enter is limited to 50." xr:uid="{CB9CD4DC-BA37-45B9-9422-189D3140037D}">
          <x14:formula1>
            <xm:f>' Reference module'!B379</xm:f>
          </x14:formula1>
          <xm:sqref>A25</xm:sqref>
        </x14:dataValidation>
        <x14:dataValidation type="textLength" allowBlank="1" showInputMessage="1" showErrorMessage="1" error="The number of characters that you may enter is limited to 50." xr:uid="{B24DFD3F-9850-4F8B-8D08-DBFFD132085B}">
          <x14:formula1>
            <xm:f>0</xm:f>
          </x14:formula1>
          <x14:formula2>
            <xm:f>' Reference module'!B378</xm:f>
          </x14:formula2>
          <xm:sqref>B24:E24</xm:sqref>
        </x14:dataValidation>
        <x14:dataValidation type="textLength" allowBlank="1" showInputMessage="1" showErrorMessage="1" error="The number of chararacters that you may enter is 50." xr:uid="{91556F4F-E7A1-4857-9312-919F9AD86618}">
          <x14:formula1>
            <xm:f>0</xm:f>
          </x14:formula1>
          <x14:formula2>
            <xm:f>' Reference module'!B406</xm:f>
          </x14:formula2>
          <xm:sqref>B25:E25</xm:sqref>
        </x14:dataValidation>
        <x14:dataValidation type="decimal" allowBlank="1" showInputMessage="1" showErrorMessage="1" error="Number cannot be negative._x000a_Number cannot be greater than _x000a_99,999,999.99._x000a_Text cannot be entered._x000a_" xr:uid="{7FD8AE18-186B-489C-A2D8-B08549015607}">
          <x14:formula1>
            <xm:f>' Reference module'!B436</xm:f>
          </x14:formula1>
          <x14:formula2>
            <xm:f>' Reference module'!B437</xm:f>
          </x14:formula2>
          <xm:sqref>E26</xm:sqref>
        </x14:dataValidation>
        <x14:dataValidation type="decimal" allowBlank="1" showInputMessage="1" showErrorMessage="1" error="Number must be less than Total loan amount (unless Total loan amount is zero)._x000a_Number cannot be negative._x000a_Number cannot be greater than 99,999,999.99._x000a_Text cannot be entered." xr:uid="{3C7D8FD5-5DBB-4208-A72A-A8C80473F9F1}">
          <x14:formula1>
            <xm:f>' Reference module'!B592</xm:f>
          </x14:formula1>
          <x14:formula2>
            <xm:f>' Reference module'!B593</xm:f>
          </x14:formula2>
          <xm:sqref>E30</xm:sqref>
        </x14:dataValidation>
        <x14:dataValidation type="decimal" errorStyle="warning" operator="lessThanOrEqual" allowBlank="1" showInputMessage="1" showErrorMessage="1" errorTitle="Please check this amount." error="Your loan establishment fees seem high._x000a__x000a_Please check your loan documentation before proceeding." xr:uid="{43C788A3-0006-430A-815D-A0CC0E1FD9F0}">
          <x14:formula1>
            <xm:f>' Reference module'!B692</xm:f>
          </x14:formula1>
          <xm:sqref>E34</xm:sqref>
        </x14:dataValidation>
        <x14:dataValidation type="decimal" errorStyle="warning" operator="lessThanOrEqual" allowBlank="1" showInputMessage="1" showErrorMessage="1" errorTitle="Please check this amount." error="Your mortgage lenders insurance seems high._x000a__x000a_Please check your loan documentation before proceeding._x000a_" xr:uid="{08E369ED-751F-4EB5-AA48-F22158E28D32}">
          <x14:formula1>
            <xm:f>' Reference module'!B720</xm:f>
          </x14:formula1>
          <xm:sqref>E35</xm:sqref>
        </x14:dataValidation>
        <x14:dataValidation type="decimal" errorStyle="warning" operator="lessThanOrEqual" allowBlank="1" showInputMessage="1" showErrorMessage="1" errorTitle="Please check this amount." error="Costs to prepare &amp; file mortgage documents are:_x000a_- different to solictor or conveyancing charges to transfer your property._x000a_- are costs passed on by your lender._x000a__x000a_Please check your loan documentation as the amount seems high._x000a_" xr:uid="{67DF87C4-D4F1-44F8-BE49-E42F797BE753}">
          <x14:formula1>
            <xm:f>' Reference module'!B804</xm:f>
          </x14:formula1>
          <xm:sqref>E38</xm:sqref>
        </x14:dataValidation>
        <x14:dataValidation type="decimal" errorStyle="warning" operator="lessThanOrEqual" allowBlank="1" showInputMessage="1" showErrorMessage="1" errorTitle="Please check this amount." error="You can only claim a deduction for mortgage broker fees directly paid by you, not for any commission paid to a broker by your lender._x000a__x000a_Please check your statement before proceeding." xr:uid="{B516166C-7B54-4CF8-9FF7-F7CC7E876439}">
          <x14:formula1>
            <xm:f>' Reference module'!B832</xm:f>
          </x14:formula1>
          <xm:sqref>E39</xm:sqref>
        </x14:dataValidation>
        <x14:dataValidation type="decimal" errorStyle="warning" operator="lessThanOrEqual" allowBlank="1" showInputMessage="1" showErrorMessage="1" errorTitle="Please check this amount." error="Your loan approval valuation fees (charged by your lender) seem high._x000a__x000a_Please check your loan documentation before proceeding." xr:uid="{EB7C2EA8-B1A4-40F4-B1FF-9D0A02006032}">
          <x14:formula1>
            <xm:f>' Reference module'!B860</xm:f>
          </x14:formula1>
          <xm:sqref>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dimension ref="A1:K41"/>
  <sheetViews>
    <sheetView workbookViewId="0">
      <selection activeCell="I29" sqref="I29"/>
    </sheetView>
  </sheetViews>
  <sheetFormatPr defaultRowHeight="15" x14ac:dyDescent="0.25"/>
  <cols>
    <col min="1" max="1" width="2.5703125" customWidth="1"/>
    <col min="2" max="5" width="20.42578125" customWidth="1"/>
    <col min="6" max="6" width="2.5703125" customWidth="1"/>
  </cols>
  <sheetData>
    <row r="1" spans="1:6" ht="18" x14ac:dyDescent="0.25">
      <c r="A1" s="51" t="s">
        <v>161</v>
      </c>
      <c r="B1" s="52"/>
      <c r="C1" s="52"/>
      <c r="D1" s="52"/>
      <c r="E1" s="52"/>
      <c r="F1" s="53"/>
    </row>
    <row r="2" spans="1:6" ht="18.75" thickBot="1" x14ac:dyDescent="0.3">
      <c r="A2" s="54"/>
      <c r="B2" s="37"/>
      <c r="C2" s="37"/>
      <c r="D2" s="37"/>
      <c r="E2" s="37"/>
      <c r="F2" s="55"/>
    </row>
    <row r="3" spans="1:6" ht="15.75" thickBot="1" x14ac:dyDescent="0.3">
      <c r="A3" s="49" t="s">
        <v>18</v>
      </c>
      <c r="B3" s="50"/>
      <c r="C3" s="50"/>
      <c r="D3" s="50"/>
      <c r="E3" s="50"/>
      <c r="F3" s="50"/>
    </row>
    <row r="4" spans="1:6" x14ac:dyDescent="0.25">
      <c r="A4" s="56"/>
      <c r="B4" s="44" t="s">
        <v>56</v>
      </c>
      <c r="C4" s="112" t="str">
        <f>CONCATENATE("V "&amp;TEXT(MAX('Version control and About'!B18:B25),"0.00")&amp;"")</f>
        <v>V 1.00</v>
      </c>
      <c r="D4" s="48" t="s">
        <v>19</v>
      </c>
      <c r="E4" s="115">
        <f>MAX('Version control and About'!C18:C25)</f>
        <v>45432</v>
      </c>
      <c r="F4" s="55"/>
    </row>
    <row r="5" spans="1:6" x14ac:dyDescent="0.25">
      <c r="A5" s="56"/>
      <c r="B5" s="44" t="s">
        <v>20</v>
      </c>
      <c r="C5" s="14" t="s">
        <v>21</v>
      </c>
      <c r="D5" s="45"/>
      <c r="E5" s="45"/>
      <c r="F5" s="55"/>
    </row>
    <row r="6" spans="1:6" x14ac:dyDescent="0.25">
      <c r="A6" s="56"/>
      <c r="B6" s="45"/>
      <c r="C6" s="14" t="s">
        <v>22</v>
      </c>
      <c r="D6" s="45"/>
      <c r="E6" s="45"/>
      <c r="F6" s="55"/>
    </row>
    <row r="7" spans="1:6" x14ac:dyDescent="0.25">
      <c r="A7" s="56"/>
      <c r="B7" s="44" t="s">
        <v>23</v>
      </c>
      <c r="C7" s="45"/>
      <c r="D7" s="45"/>
      <c r="E7" s="45"/>
      <c r="F7" s="55"/>
    </row>
    <row r="8" spans="1:6" x14ac:dyDescent="0.25">
      <c r="A8" s="56"/>
      <c r="B8" s="45" t="s">
        <v>24</v>
      </c>
      <c r="C8" s="45"/>
      <c r="D8" s="45"/>
      <c r="E8" s="45"/>
      <c r="F8" s="55"/>
    </row>
    <row r="9" spans="1:6" x14ac:dyDescent="0.25">
      <c r="A9" s="56"/>
      <c r="B9" s="47" t="s">
        <v>25</v>
      </c>
      <c r="C9" s="47" t="s">
        <v>26</v>
      </c>
      <c r="D9" s="47" t="s">
        <v>27</v>
      </c>
      <c r="E9" s="47" t="s">
        <v>19</v>
      </c>
      <c r="F9" s="55"/>
    </row>
    <row r="10" spans="1:6" ht="40.5" customHeight="1" x14ac:dyDescent="0.25">
      <c r="A10" s="56"/>
      <c r="B10" s="113" t="s">
        <v>487</v>
      </c>
      <c r="C10" s="16" t="s">
        <v>488</v>
      </c>
      <c r="D10" s="113"/>
      <c r="E10" s="114"/>
      <c r="F10" s="55"/>
    </row>
    <row r="11" spans="1:6" x14ac:dyDescent="0.25">
      <c r="A11" s="56"/>
      <c r="B11" s="46"/>
      <c r="C11" s="46"/>
      <c r="D11" s="46"/>
      <c r="E11" s="46"/>
      <c r="F11" s="55"/>
    </row>
    <row r="12" spans="1:6" x14ac:dyDescent="0.25">
      <c r="A12" s="56"/>
      <c r="B12" s="45" t="s">
        <v>28</v>
      </c>
      <c r="C12" s="45"/>
      <c r="D12" s="45"/>
      <c r="E12" s="45"/>
      <c r="F12" s="55"/>
    </row>
    <row r="13" spans="1:6" x14ac:dyDescent="0.25">
      <c r="A13" s="56"/>
      <c r="B13" s="47" t="s">
        <v>25</v>
      </c>
      <c r="C13" s="47" t="s">
        <v>26</v>
      </c>
      <c r="D13" s="47" t="s">
        <v>27</v>
      </c>
      <c r="E13" s="47" t="s">
        <v>19</v>
      </c>
      <c r="F13" s="55"/>
    </row>
    <row r="14" spans="1:6" ht="27.95" customHeight="1" x14ac:dyDescent="0.25">
      <c r="A14" s="56"/>
      <c r="B14" s="113" t="s">
        <v>21</v>
      </c>
      <c r="C14" s="16" t="s">
        <v>237</v>
      </c>
      <c r="D14" s="113"/>
      <c r="E14" s="114"/>
      <c r="F14" s="55"/>
    </row>
    <row r="15" spans="1:6" x14ac:dyDescent="0.25">
      <c r="A15" s="56"/>
      <c r="B15" s="45"/>
      <c r="C15" s="45"/>
      <c r="D15" s="45"/>
      <c r="E15" s="45"/>
      <c r="F15" s="55"/>
    </row>
    <row r="16" spans="1:6" x14ac:dyDescent="0.25">
      <c r="A16" s="56"/>
      <c r="B16" s="44" t="s">
        <v>29</v>
      </c>
      <c r="C16" s="45"/>
      <c r="D16" s="45"/>
      <c r="E16" s="45"/>
      <c r="F16" s="55"/>
    </row>
    <row r="17" spans="1:11" x14ac:dyDescent="0.25">
      <c r="A17" s="56"/>
      <c r="B17" s="47" t="s">
        <v>30</v>
      </c>
      <c r="C17" s="47" t="s">
        <v>31</v>
      </c>
      <c r="D17" s="47" t="s">
        <v>32</v>
      </c>
      <c r="E17" s="47" t="s">
        <v>33</v>
      </c>
      <c r="F17" s="55"/>
    </row>
    <row r="18" spans="1:11" ht="30" customHeight="1" x14ac:dyDescent="0.25">
      <c r="A18" s="56"/>
      <c r="B18" s="16">
        <v>0.01</v>
      </c>
      <c r="C18" s="17">
        <v>45421</v>
      </c>
      <c r="D18" s="16" t="s">
        <v>22</v>
      </c>
      <c r="E18" s="16" t="s">
        <v>459</v>
      </c>
      <c r="F18" s="55"/>
    </row>
    <row r="19" spans="1:11" ht="38.25" x14ac:dyDescent="0.25">
      <c r="A19" s="56"/>
      <c r="B19" s="110">
        <v>0.02</v>
      </c>
      <c r="C19" s="17">
        <v>45432</v>
      </c>
      <c r="D19" s="16" t="s">
        <v>22</v>
      </c>
      <c r="E19" s="16" t="s">
        <v>486</v>
      </c>
      <c r="F19" s="55"/>
    </row>
    <row r="20" spans="1:11" ht="25.5" x14ac:dyDescent="0.25">
      <c r="A20" s="56"/>
      <c r="B20" s="110">
        <v>1</v>
      </c>
      <c r="C20" s="17">
        <v>45432</v>
      </c>
      <c r="D20" s="16" t="s">
        <v>22</v>
      </c>
      <c r="E20" s="16" t="s">
        <v>489</v>
      </c>
      <c r="F20" s="55"/>
      <c r="K20" s="118"/>
    </row>
    <row r="21" spans="1:11" ht="70.5" customHeight="1" x14ac:dyDescent="0.25">
      <c r="A21" s="56"/>
      <c r="B21" s="110"/>
      <c r="C21" s="17"/>
      <c r="D21" s="16"/>
      <c r="E21" s="16"/>
      <c r="F21" s="55"/>
    </row>
    <row r="22" spans="1:11" x14ac:dyDescent="0.25">
      <c r="A22" s="56"/>
      <c r="B22" s="110"/>
      <c r="C22" s="17"/>
      <c r="D22" s="16"/>
      <c r="E22" s="16"/>
      <c r="F22" s="55"/>
    </row>
    <row r="23" spans="1:11" x14ac:dyDescent="0.25">
      <c r="A23" s="56"/>
      <c r="B23" s="110"/>
      <c r="C23" s="16"/>
      <c r="D23" s="16"/>
      <c r="E23" s="16"/>
      <c r="F23" s="55"/>
    </row>
    <row r="24" spans="1:11" x14ac:dyDescent="0.25">
      <c r="A24" s="56"/>
      <c r="B24" s="110"/>
      <c r="C24" s="16"/>
      <c r="D24" s="16"/>
      <c r="E24" s="16"/>
      <c r="F24" s="55"/>
    </row>
    <row r="25" spans="1:11" x14ac:dyDescent="0.25">
      <c r="A25" s="56"/>
      <c r="B25" s="110"/>
      <c r="C25" s="17"/>
      <c r="D25" s="16"/>
      <c r="E25" s="16"/>
      <c r="F25" s="55"/>
    </row>
    <row r="26" spans="1:11" ht="15.75" thickBot="1" x14ac:dyDescent="0.3">
      <c r="A26" s="56"/>
      <c r="B26" s="45"/>
      <c r="C26" s="45"/>
      <c r="D26" s="45"/>
      <c r="E26" s="45"/>
      <c r="F26" s="55"/>
    </row>
    <row r="27" spans="1:11" ht="15.75" thickBot="1" x14ac:dyDescent="0.3">
      <c r="A27" s="49" t="s">
        <v>34</v>
      </c>
      <c r="B27" s="57"/>
      <c r="C27" s="57"/>
      <c r="D27" s="57"/>
      <c r="E27" s="57"/>
      <c r="F27" s="50"/>
    </row>
    <row r="28" spans="1:11" x14ac:dyDescent="0.25">
      <c r="A28" s="13"/>
      <c r="B28" s="15" t="s">
        <v>35</v>
      </c>
      <c r="C28" s="15" t="s">
        <v>36</v>
      </c>
      <c r="D28" s="15" t="s">
        <v>37</v>
      </c>
      <c r="E28" s="15" t="s">
        <v>38</v>
      </c>
      <c r="F28" s="13"/>
    </row>
    <row r="29" spans="1:11" ht="36" x14ac:dyDescent="0.25">
      <c r="A29" s="13"/>
      <c r="B29" s="504" t="s">
        <v>256</v>
      </c>
      <c r="C29" s="200" t="s">
        <v>16</v>
      </c>
      <c r="D29" s="18" t="s">
        <v>39</v>
      </c>
      <c r="E29" s="507" t="s">
        <v>40</v>
      </c>
      <c r="F29" s="13"/>
    </row>
    <row r="30" spans="1:11" ht="90" x14ac:dyDescent="0.25">
      <c r="A30" s="13"/>
      <c r="B30" s="505"/>
      <c r="C30" s="201" t="s">
        <v>273</v>
      </c>
      <c r="D30" s="19" t="s">
        <v>54</v>
      </c>
      <c r="E30" s="508"/>
      <c r="F30" s="13"/>
    </row>
    <row r="31" spans="1:11" ht="60" x14ac:dyDescent="0.25">
      <c r="A31" s="13"/>
      <c r="B31" s="505"/>
      <c r="C31" s="202" t="s">
        <v>53</v>
      </c>
      <c r="D31" s="193" t="s">
        <v>55</v>
      </c>
      <c r="E31" s="508"/>
      <c r="F31" s="13"/>
    </row>
    <row r="32" spans="1:11" ht="60" x14ac:dyDescent="0.25">
      <c r="A32" s="13"/>
      <c r="B32" s="506"/>
      <c r="C32" s="203" t="s">
        <v>407</v>
      </c>
      <c r="D32" s="20" t="s">
        <v>41</v>
      </c>
      <c r="E32" s="509"/>
      <c r="F32" s="13"/>
    </row>
    <row r="33" spans="1:6" ht="24.75" x14ac:dyDescent="0.25">
      <c r="A33" s="13"/>
      <c r="B33" s="510" t="s">
        <v>42</v>
      </c>
      <c r="C33" s="197" t="s">
        <v>18</v>
      </c>
      <c r="D33" s="21" t="s">
        <v>43</v>
      </c>
      <c r="E33" s="507" t="s">
        <v>44</v>
      </c>
      <c r="F33" s="13"/>
    </row>
    <row r="34" spans="1:6" ht="36.75" x14ac:dyDescent="0.25">
      <c r="A34" s="13"/>
      <c r="B34" s="511"/>
      <c r="C34" s="198" t="s">
        <v>34</v>
      </c>
      <c r="D34" s="22" t="s">
        <v>45</v>
      </c>
      <c r="E34" s="509"/>
      <c r="F34" s="13"/>
    </row>
    <row r="35" spans="1:6" ht="45" x14ac:dyDescent="0.25">
      <c r="A35" s="13"/>
      <c r="B35" s="196" t="s">
        <v>47</v>
      </c>
      <c r="C35" s="199" t="s">
        <v>48</v>
      </c>
      <c r="D35" s="23" t="s">
        <v>46</v>
      </c>
      <c r="E35" s="24" t="s">
        <v>44</v>
      </c>
      <c r="F35" s="13"/>
    </row>
    <row r="36" spans="1:6" ht="24.75" x14ac:dyDescent="0.25">
      <c r="A36" s="13"/>
      <c r="B36" s="196" t="s">
        <v>49</v>
      </c>
      <c r="C36" s="199" t="s">
        <v>50</v>
      </c>
      <c r="D36" s="23" t="s">
        <v>51</v>
      </c>
      <c r="E36" s="25" t="s">
        <v>44</v>
      </c>
      <c r="F36" s="13"/>
    </row>
    <row r="37" spans="1:6" ht="15.75" thickBot="1" x14ac:dyDescent="0.3">
      <c r="A37" s="13"/>
      <c r="B37" s="26"/>
      <c r="C37" s="26"/>
      <c r="D37" s="26"/>
      <c r="E37" s="26"/>
      <c r="F37" s="13"/>
    </row>
    <row r="38" spans="1:6" ht="15.75" thickBot="1" x14ac:dyDescent="0.3">
      <c r="A38" s="49" t="s">
        <v>52</v>
      </c>
      <c r="B38" s="57"/>
      <c r="C38" s="57"/>
      <c r="D38" s="57"/>
      <c r="E38" s="57"/>
      <c r="F38" s="50"/>
    </row>
    <row r="39" spans="1:6" x14ac:dyDescent="0.25">
      <c r="A39" s="13"/>
      <c r="B39" s="194" t="s">
        <v>405</v>
      </c>
      <c r="C39" s="58"/>
      <c r="D39" s="58"/>
      <c r="E39" s="59"/>
      <c r="F39" s="13"/>
    </row>
    <row r="40" spans="1:6" ht="15.75" thickBot="1" x14ac:dyDescent="0.3">
      <c r="A40" s="13"/>
      <c r="B40" s="195" t="s">
        <v>406</v>
      </c>
      <c r="C40" s="60"/>
      <c r="D40" s="60"/>
      <c r="E40" s="61"/>
      <c r="F40" s="13"/>
    </row>
    <row r="41" spans="1:6" x14ac:dyDescent="0.25">
      <c r="A41" s="27"/>
      <c r="B41" s="27"/>
      <c r="C41" s="27"/>
      <c r="D41" s="27"/>
      <c r="E41" s="27"/>
      <c r="F41" s="27"/>
    </row>
  </sheetData>
  <sheetProtection algorithmName="SHA-256" hashValue="ozYARjWMhb4mUwkOOb+ku36d6lgtDbxhYQp8fy1p9Q8=" saltValue="8ftcMpYMz9VZYMWNwuRotQ==" spinCount="100000" sheet="1" objects="1" scenarios="1"/>
  <mergeCells count="4">
    <mergeCell ref="B29:B32"/>
    <mergeCell ref="E29:E32"/>
    <mergeCell ref="B33:B34"/>
    <mergeCell ref="E33:E34"/>
  </mergeCells>
  <hyperlinks>
    <hyperlink ref="B35" location="' Reference module'!A1" display="Reference module" xr:uid="{714ED4CF-F388-4209-80DF-086F8552385D}"/>
    <hyperlink ref="B36" location="'Test module'!A1" display="Testing module" xr:uid="{FA7E2010-095B-411D-9645-47603DEA16FC}"/>
    <hyperlink ref="C29" location="'Borrowing expenses'!A4" display="Introduction" xr:uid="{09FC1A50-E7B0-4E38-851F-4E95D10641BF}"/>
    <hyperlink ref="C30" location="'Borrowing expenses'!A18" display="Enter your information here to work out your borrowing expenses claimable amounts for each year *" xr:uid="{7CA4AC1E-2F28-4BFA-8FD1-DA8329B569EB}"/>
    <hyperlink ref="C32" location="'Borrowing expenses'!A44" display="Result - your claimable amounts for each year are detailed here" xr:uid="{01A86442-F80B-46CD-8BD3-1DB2850EAEE0}"/>
    <hyperlink ref="C33" location="'Version Control and About'!A3" display="Version control" xr:uid="{502D6497-D45C-4C87-B160-722B135622C1}"/>
    <hyperlink ref="C34" location="'Version control and About'!A27" display="About this workbook" xr:uid="{1C89409E-4DDE-4A0F-B86C-A19A97B89C74}"/>
    <hyperlink ref="B33:B34" location="'Version Control and About'!A1" display="Version Control and About" xr:uid="{5A1ABAE4-A03E-4055-A2B5-68320729A2F9}"/>
    <hyperlink ref="C31" location="'Borrowing expenses'!A42" display="Guidance on field entries - Check here for messages on your entries" xr:uid="{2F9A3A63-A8E6-4E75-9955-580BECD0A215}"/>
    <hyperlink ref="B29:B32" location="'Borrowing expenses'!A1" display="Deductible borrowing expenses calculator" xr:uid="{6C463918-1475-4F73-9942-4F1E9F0ED791}"/>
    <hyperlink ref="B39" r:id="rId1" xr:uid="{A57DF129-5D41-4321-B2B2-62A83002E0FE}"/>
    <hyperlink ref="B40" r:id="rId2" xr:uid="{A49F5C71-E3D5-44FA-9FB8-B71FD02CC239}"/>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pageSetUpPr fitToPage="1"/>
  </sheetPr>
  <dimension ref="A1:U1302"/>
  <sheetViews>
    <sheetView topLeftCell="A218" zoomScale="80" zoomScaleNormal="80" workbookViewId="0">
      <selection activeCell="K241" sqref="K241"/>
    </sheetView>
  </sheetViews>
  <sheetFormatPr defaultColWidth="9.140625" defaultRowHeight="14.25" x14ac:dyDescent="0.2"/>
  <cols>
    <col min="1" max="1" width="24.5703125" style="5" customWidth="1"/>
    <col min="2" max="2" width="17.5703125" style="5" customWidth="1"/>
    <col min="3" max="3" width="17" style="5" customWidth="1"/>
    <col min="4" max="4" width="16.85546875" style="5" customWidth="1"/>
    <col min="5" max="5" width="16.85546875" style="12" customWidth="1"/>
    <col min="6" max="6" width="14.28515625" style="5" customWidth="1"/>
    <col min="7" max="7" width="27.7109375" style="5" customWidth="1"/>
    <col min="8" max="8" width="13.28515625" style="5" customWidth="1"/>
    <col min="9" max="9" width="16" style="86" customWidth="1"/>
    <col min="10" max="10" width="12.42578125" style="5" customWidth="1"/>
    <col min="11" max="11" width="18.7109375" style="12" customWidth="1"/>
    <col min="12" max="12" width="18" style="101" customWidth="1"/>
    <col min="13" max="13" width="16" style="12" customWidth="1"/>
    <col min="14" max="14" width="22.28515625" style="5" customWidth="1"/>
    <col min="15" max="15" width="12" style="5" customWidth="1"/>
    <col min="16" max="17" width="12" style="12" customWidth="1"/>
    <col min="18" max="16384" width="9.140625" style="5"/>
  </cols>
  <sheetData>
    <row r="1" spans="1:21" customFormat="1" ht="18.75" thickBot="1" x14ac:dyDescent="0.3">
      <c r="A1" s="51" t="s">
        <v>162</v>
      </c>
      <c r="B1" s="52"/>
      <c r="C1" s="52"/>
      <c r="D1" s="52"/>
      <c r="E1" s="52"/>
      <c r="F1" s="52"/>
      <c r="G1" s="52"/>
      <c r="H1" s="53"/>
      <c r="I1" s="85"/>
      <c r="J1" s="5"/>
      <c r="K1" s="75" t="s">
        <v>232</v>
      </c>
      <c r="L1" s="102" t="s">
        <v>231</v>
      </c>
      <c r="M1" s="1"/>
      <c r="N1" s="75" t="s">
        <v>110</v>
      </c>
      <c r="O1" s="76"/>
      <c r="P1" s="76"/>
      <c r="Q1" s="76"/>
      <c r="R1" s="76"/>
      <c r="S1" s="76"/>
      <c r="T1" s="76"/>
      <c r="U1" s="77"/>
    </row>
    <row r="2" spans="1:21" customFormat="1" ht="18.75" thickBot="1" x14ac:dyDescent="0.3">
      <c r="A2" s="54"/>
      <c r="B2" s="37"/>
      <c r="C2" s="37"/>
      <c r="D2" s="37"/>
      <c r="E2" s="37"/>
      <c r="F2" s="37"/>
      <c r="G2" s="37"/>
      <c r="H2" s="55"/>
      <c r="I2" s="85"/>
      <c r="J2" s="5"/>
      <c r="K2" s="103"/>
      <c r="L2" s="103"/>
      <c r="M2" s="1"/>
      <c r="N2" s="75" t="s">
        <v>111</v>
      </c>
      <c r="O2" s="78" t="s">
        <v>93</v>
      </c>
      <c r="P2" s="78" t="s">
        <v>105</v>
      </c>
      <c r="Q2" s="78" t="s">
        <v>94</v>
      </c>
      <c r="R2" s="78" t="s">
        <v>95</v>
      </c>
      <c r="S2" s="78" t="s">
        <v>96</v>
      </c>
      <c r="T2" s="78" t="s">
        <v>97</v>
      </c>
      <c r="U2" s="79" t="s">
        <v>113</v>
      </c>
    </row>
    <row r="3" spans="1:21" customFormat="1" ht="15.75" thickBot="1" x14ac:dyDescent="0.3">
      <c r="A3" s="204" t="s">
        <v>147</v>
      </c>
      <c r="B3" s="205" t="s">
        <v>69</v>
      </c>
      <c r="C3" s="206"/>
      <c r="D3" s="206"/>
      <c r="E3" s="206"/>
      <c r="F3" s="206"/>
      <c r="G3" s="206"/>
      <c r="H3" s="207"/>
      <c r="I3" s="85"/>
      <c r="J3" s="5"/>
      <c r="K3" s="212" t="s">
        <v>64</v>
      </c>
      <c r="L3" s="103"/>
      <c r="M3" s="1"/>
      <c r="N3" s="97" t="s">
        <v>137</v>
      </c>
      <c r="O3" s="69" t="s">
        <v>88</v>
      </c>
      <c r="P3" s="69" t="s">
        <v>92</v>
      </c>
      <c r="Q3" s="69">
        <v>11</v>
      </c>
      <c r="R3" s="43" t="s">
        <v>130</v>
      </c>
      <c r="S3" s="69" t="s">
        <v>100</v>
      </c>
      <c r="T3" s="69" t="s">
        <v>89</v>
      </c>
      <c r="U3" s="74" t="s">
        <v>114</v>
      </c>
    </row>
    <row r="4" spans="1:21" customFormat="1" ht="15" x14ac:dyDescent="0.25">
      <c r="A4" s="63" t="s">
        <v>57</v>
      </c>
      <c r="B4" s="37" t="s">
        <v>87</v>
      </c>
      <c r="C4" s="37"/>
      <c r="D4" s="37"/>
      <c r="E4" s="37"/>
      <c r="F4" s="37"/>
      <c r="G4" s="37"/>
      <c r="H4" s="55"/>
      <c r="I4" s="85"/>
      <c r="J4" s="5"/>
      <c r="K4" s="212" t="s">
        <v>64</v>
      </c>
      <c r="L4" s="103"/>
      <c r="M4" s="1"/>
      <c r="N4" s="71" t="s">
        <v>129</v>
      </c>
      <c r="O4" s="43" t="s">
        <v>88</v>
      </c>
      <c r="P4" s="43" t="s">
        <v>92</v>
      </c>
      <c r="Q4" s="43">
        <v>11</v>
      </c>
      <c r="R4" s="43" t="s">
        <v>130</v>
      </c>
      <c r="S4" s="43" t="s">
        <v>100</v>
      </c>
      <c r="T4" s="43" t="s">
        <v>131</v>
      </c>
      <c r="U4" s="70" t="s">
        <v>115</v>
      </c>
    </row>
    <row r="5" spans="1:21" customFormat="1" ht="29.25" x14ac:dyDescent="0.25">
      <c r="A5" s="64"/>
      <c r="B5" s="30" t="str">
        <f>CONCATENATE($O$2&amp;": "&amp;VLOOKUP($B4,$N$3:$U$23,2,0))</f>
        <v>Font: Arial</v>
      </c>
      <c r="C5" s="30" t="str">
        <f>CONCATENATE($P$2&amp;": "&amp;VLOOKUP($B4,$N$3:$U$23,3,0))</f>
        <v>T-face: Normal</v>
      </c>
      <c r="D5" s="30" t="str">
        <f>CONCATENATE($Q$2&amp;": "&amp;VLOOKUP($B4,$N$3:$U$23,4,0))</f>
        <v>Font size: 11</v>
      </c>
      <c r="E5" s="30" t="str">
        <f>CONCATENATE($R$2&amp;": "&amp;VLOOKUP($B4,$N$3:$U$23,5,0))</f>
        <v>Row height: 15</v>
      </c>
      <c r="F5" s="30" t="str">
        <f>CONCATENATE($S$2&amp;": "&amp;VLOOKUP($B4,$N$3:$U$23,6,0))</f>
        <v>Text col: White</v>
      </c>
      <c r="G5" s="30" t="str">
        <f>CONCATENATE($T$2&amp;": "&amp;VLOOKUP($B4,$N$3:$U$23,7,0))</f>
        <v>BG col: White</v>
      </c>
      <c r="H5" s="80" t="str">
        <f>CONCATENATE($U$2&amp;": "&amp;VLOOKUP($B4,$N$3:$U$23,8,0))</f>
        <v>Just: Left</v>
      </c>
      <c r="I5" s="85"/>
      <c r="J5" s="5"/>
      <c r="K5" s="212" t="s">
        <v>64</v>
      </c>
      <c r="L5" s="103"/>
      <c r="M5" s="1"/>
      <c r="N5" s="71" t="s">
        <v>19</v>
      </c>
      <c r="O5" s="43" t="s">
        <v>220</v>
      </c>
      <c r="P5" s="43" t="s">
        <v>92</v>
      </c>
      <c r="Q5" s="43">
        <v>11</v>
      </c>
      <c r="R5" s="43">
        <v>15.75</v>
      </c>
      <c r="S5" s="43" t="s">
        <v>89</v>
      </c>
      <c r="T5" s="43" t="s">
        <v>90</v>
      </c>
      <c r="U5" s="70" t="s">
        <v>114</v>
      </c>
    </row>
    <row r="6" spans="1:21" customFormat="1" ht="15" customHeight="1" x14ac:dyDescent="0.25">
      <c r="A6" s="65" t="s">
        <v>58</v>
      </c>
      <c r="B6" s="37" t="s">
        <v>263</v>
      </c>
      <c r="C6" s="37"/>
      <c r="D6" s="37"/>
      <c r="E6" s="37"/>
      <c r="F6" s="37"/>
      <c r="G6" s="37"/>
      <c r="H6" s="55"/>
      <c r="I6" s="85"/>
      <c r="J6" s="5"/>
      <c r="K6" s="212" t="s">
        <v>64</v>
      </c>
      <c r="L6" s="103"/>
      <c r="M6" s="1"/>
      <c r="N6" s="71" t="s">
        <v>144</v>
      </c>
      <c r="O6" s="43" t="s">
        <v>88</v>
      </c>
      <c r="P6" s="43" t="s">
        <v>92</v>
      </c>
      <c r="Q6" s="43">
        <v>11</v>
      </c>
      <c r="R6" s="43" t="s">
        <v>130</v>
      </c>
      <c r="S6" s="43" t="s">
        <v>100</v>
      </c>
      <c r="T6" s="43" t="s">
        <v>89</v>
      </c>
      <c r="U6" s="70" t="s">
        <v>114</v>
      </c>
    </row>
    <row r="7" spans="1:21" customFormat="1" ht="29.25" customHeight="1" x14ac:dyDescent="0.25">
      <c r="A7" s="65" t="s">
        <v>59</v>
      </c>
      <c r="B7" s="37"/>
      <c r="C7" s="37"/>
      <c r="D7" s="37"/>
      <c r="E7" s="37"/>
      <c r="F7" s="37"/>
      <c r="G7" s="37"/>
      <c r="H7" s="55"/>
      <c r="I7" s="85"/>
      <c r="J7" s="5"/>
      <c r="K7" s="212" t="s">
        <v>64</v>
      </c>
      <c r="L7" s="103"/>
      <c r="M7" s="1"/>
      <c r="N7" s="98" t="s">
        <v>87</v>
      </c>
      <c r="O7" s="43" t="s">
        <v>88</v>
      </c>
      <c r="P7" s="43" t="s">
        <v>92</v>
      </c>
      <c r="Q7" s="43">
        <v>11</v>
      </c>
      <c r="R7" s="43">
        <v>15</v>
      </c>
      <c r="S7" s="43" t="s">
        <v>89</v>
      </c>
      <c r="T7" s="43" t="s">
        <v>89</v>
      </c>
      <c r="U7" s="70" t="s">
        <v>114</v>
      </c>
    </row>
    <row r="8" spans="1:21" customFormat="1" ht="32.25" customHeight="1" x14ac:dyDescent="0.25">
      <c r="A8" s="66" t="s">
        <v>60</v>
      </c>
      <c r="B8" s="37" t="s">
        <v>65</v>
      </c>
      <c r="C8" s="37"/>
      <c r="D8" s="37"/>
      <c r="E8" s="37"/>
      <c r="F8" s="37"/>
      <c r="G8" s="37"/>
      <c r="H8" s="55"/>
      <c r="I8" s="85"/>
      <c r="J8" s="5"/>
      <c r="K8" s="212" t="s">
        <v>64</v>
      </c>
      <c r="L8" s="103"/>
      <c r="M8" s="1"/>
      <c r="N8" s="98" t="s">
        <v>77</v>
      </c>
      <c r="O8" s="43" t="s">
        <v>88</v>
      </c>
      <c r="P8" s="43" t="s">
        <v>104</v>
      </c>
      <c r="Q8" s="43">
        <v>11</v>
      </c>
      <c r="R8" s="43">
        <v>15</v>
      </c>
      <c r="S8" s="43" t="s">
        <v>103</v>
      </c>
      <c r="T8" s="43" t="s">
        <v>89</v>
      </c>
      <c r="U8" s="70" t="s">
        <v>114</v>
      </c>
    </row>
    <row r="9" spans="1:21" customFormat="1" ht="28.5" customHeight="1" x14ac:dyDescent="0.25">
      <c r="A9" s="66" t="s">
        <v>57</v>
      </c>
      <c r="B9" s="512" t="s">
        <v>187</v>
      </c>
      <c r="C9" s="512"/>
      <c r="D9" s="512"/>
      <c r="E9" s="512"/>
      <c r="F9" s="512"/>
      <c r="G9" s="512"/>
      <c r="H9" s="81"/>
      <c r="I9" s="85"/>
      <c r="J9" s="5"/>
      <c r="K9" s="212" t="s">
        <v>64</v>
      </c>
      <c r="L9" s="103"/>
      <c r="M9" s="1"/>
      <c r="N9" s="98" t="s">
        <v>99</v>
      </c>
      <c r="O9" s="43" t="s">
        <v>88</v>
      </c>
      <c r="P9" s="43" t="s">
        <v>92</v>
      </c>
      <c r="Q9" s="43">
        <v>11</v>
      </c>
      <c r="R9" s="43">
        <v>24.75</v>
      </c>
      <c r="S9" s="43" t="s">
        <v>100</v>
      </c>
      <c r="T9" s="43" t="s">
        <v>89</v>
      </c>
      <c r="U9" s="70" t="s">
        <v>114</v>
      </c>
    </row>
    <row r="10" spans="1:21" customFormat="1" ht="29.25" x14ac:dyDescent="0.25">
      <c r="A10" s="66" t="s">
        <v>139</v>
      </c>
      <c r="B10" s="37" t="s">
        <v>64</v>
      </c>
      <c r="C10" s="37"/>
      <c r="D10" s="37"/>
      <c r="E10" s="37"/>
      <c r="F10" s="37"/>
      <c r="G10" s="37"/>
      <c r="H10" s="55"/>
      <c r="I10" s="85"/>
      <c r="J10" s="5"/>
      <c r="K10" s="212" t="s">
        <v>64</v>
      </c>
      <c r="L10" s="103"/>
      <c r="M10" s="1"/>
      <c r="N10" s="71" t="s">
        <v>145</v>
      </c>
      <c r="O10" s="43" t="s">
        <v>88</v>
      </c>
      <c r="P10" s="43" t="s">
        <v>91</v>
      </c>
      <c r="Q10" s="43">
        <v>11</v>
      </c>
      <c r="R10" s="43">
        <v>37.5</v>
      </c>
      <c r="S10" s="43" t="s">
        <v>100</v>
      </c>
      <c r="T10" s="43" t="s">
        <v>89</v>
      </c>
      <c r="U10" s="70" t="s">
        <v>114</v>
      </c>
    </row>
    <row r="11" spans="1:21" customFormat="1" ht="29.25" x14ac:dyDescent="0.25">
      <c r="A11" s="66" t="s">
        <v>61</v>
      </c>
      <c r="B11" s="37" t="s">
        <v>64</v>
      </c>
      <c r="C11" s="37"/>
      <c r="D11" s="37"/>
      <c r="E11" s="37"/>
      <c r="F11" s="37"/>
      <c r="G11" s="37"/>
      <c r="H11" s="82"/>
      <c r="I11" s="85"/>
      <c r="J11" s="5"/>
      <c r="K11" s="212" t="s">
        <v>64</v>
      </c>
      <c r="L11" s="103"/>
      <c r="M11" s="1"/>
      <c r="N11" s="71" t="s">
        <v>109</v>
      </c>
      <c r="O11" s="43" t="s">
        <v>88</v>
      </c>
      <c r="P11" s="43" t="s">
        <v>91</v>
      </c>
      <c r="Q11" s="43">
        <v>11</v>
      </c>
      <c r="R11" s="43">
        <v>24.75</v>
      </c>
      <c r="S11" s="43" t="s">
        <v>100</v>
      </c>
      <c r="T11" s="43" t="s">
        <v>89</v>
      </c>
      <c r="U11" s="70" t="s">
        <v>114</v>
      </c>
    </row>
    <row r="12" spans="1:21" customFormat="1" ht="15" x14ac:dyDescent="0.25">
      <c r="A12" s="66" t="s">
        <v>62</v>
      </c>
      <c r="B12" s="37" t="s">
        <v>64</v>
      </c>
      <c r="C12" s="37"/>
      <c r="D12" s="37"/>
      <c r="E12" s="37"/>
      <c r="F12" s="37"/>
      <c r="G12" s="37"/>
      <c r="H12" s="82"/>
      <c r="I12" s="85"/>
      <c r="J12" s="5"/>
      <c r="K12" s="212" t="s">
        <v>64</v>
      </c>
      <c r="L12" s="103"/>
      <c r="M12" s="1"/>
      <c r="N12" s="98" t="s">
        <v>102</v>
      </c>
      <c r="O12" s="43" t="s">
        <v>88</v>
      </c>
      <c r="P12" s="43" t="s">
        <v>92</v>
      </c>
      <c r="Q12" s="43">
        <v>11</v>
      </c>
      <c r="R12" s="43">
        <v>15</v>
      </c>
      <c r="S12" s="43" t="s">
        <v>100</v>
      </c>
      <c r="T12" s="43" t="s">
        <v>89</v>
      </c>
      <c r="U12" s="70" t="s">
        <v>114</v>
      </c>
    </row>
    <row r="13" spans="1:21" customFormat="1" ht="15" x14ac:dyDescent="0.25">
      <c r="A13" s="66" t="s">
        <v>63</v>
      </c>
      <c r="B13" s="37" t="s">
        <v>64</v>
      </c>
      <c r="C13" s="37"/>
      <c r="D13" s="37"/>
      <c r="E13" s="37"/>
      <c r="F13" s="37"/>
      <c r="G13" s="37"/>
      <c r="H13" s="82"/>
      <c r="I13" s="85"/>
      <c r="J13" s="5"/>
      <c r="K13" s="212" t="s">
        <v>64</v>
      </c>
      <c r="L13" s="103"/>
      <c r="M13" s="1"/>
      <c r="N13" s="71" t="s">
        <v>124</v>
      </c>
      <c r="O13" s="43" t="s">
        <v>88</v>
      </c>
      <c r="P13" s="43" t="s">
        <v>92</v>
      </c>
      <c r="Q13" s="43">
        <v>11</v>
      </c>
      <c r="R13" s="43">
        <v>31.5</v>
      </c>
      <c r="S13" s="43" t="s">
        <v>100</v>
      </c>
      <c r="T13" s="43" t="s">
        <v>89</v>
      </c>
      <c r="U13" s="70" t="s">
        <v>114</v>
      </c>
    </row>
    <row r="14" spans="1:21" customFormat="1" ht="30" x14ac:dyDescent="0.25">
      <c r="A14" s="67" t="s">
        <v>138</v>
      </c>
      <c r="B14" s="37" t="str">
        <f>IF(B4=$N$4,"Yes","No")</f>
        <v>No</v>
      </c>
      <c r="C14" s="37"/>
      <c r="D14" s="37"/>
      <c r="E14" s="37"/>
      <c r="F14" s="37"/>
      <c r="G14" s="37"/>
      <c r="H14" s="82"/>
      <c r="I14" s="85"/>
      <c r="J14" s="5"/>
      <c r="K14" s="212" t="s">
        <v>64</v>
      </c>
      <c r="L14" s="103"/>
      <c r="M14" s="1"/>
      <c r="N14" s="71" t="s">
        <v>125</v>
      </c>
      <c r="O14" s="43" t="s">
        <v>88</v>
      </c>
      <c r="P14" s="43" t="s">
        <v>92</v>
      </c>
      <c r="Q14" s="43">
        <v>11</v>
      </c>
      <c r="R14" s="43">
        <v>49.5</v>
      </c>
      <c r="S14" s="43" t="s">
        <v>100</v>
      </c>
      <c r="T14" s="43" t="s">
        <v>89</v>
      </c>
      <c r="U14" s="70" t="s">
        <v>114</v>
      </c>
    </row>
    <row r="15" spans="1:21" ht="31.5" customHeight="1" x14ac:dyDescent="0.25">
      <c r="A15" s="65" t="s">
        <v>66</v>
      </c>
      <c r="B15" s="512" t="s">
        <v>67</v>
      </c>
      <c r="C15" s="512"/>
      <c r="D15" s="512"/>
      <c r="E15" s="512"/>
      <c r="F15" s="512"/>
      <c r="G15" s="512"/>
      <c r="H15" s="55"/>
      <c r="K15" s="212" t="s">
        <v>64</v>
      </c>
      <c r="L15" s="103"/>
      <c r="M15" s="1"/>
      <c r="N15" s="71" t="s">
        <v>215</v>
      </c>
      <c r="O15" s="43" t="s">
        <v>88</v>
      </c>
      <c r="P15" s="43" t="s">
        <v>92</v>
      </c>
      <c r="Q15" s="43">
        <v>11</v>
      </c>
      <c r="R15" s="43">
        <v>30</v>
      </c>
      <c r="S15" s="43" t="s">
        <v>100</v>
      </c>
      <c r="T15" s="43" t="s">
        <v>89</v>
      </c>
      <c r="U15" s="70" t="s">
        <v>114</v>
      </c>
    </row>
    <row r="16" spans="1:21" s="12" customFormat="1" ht="29.25" thickBot="1" x14ac:dyDescent="0.25">
      <c r="A16" s="68"/>
      <c r="B16" s="37"/>
      <c r="C16" s="37"/>
      <c r="D16" s="37"/>
      <c r="E16" s="37"/>
      <c r="F16" s="37"/>
      <c r="G16" s="37"/>
      <c r="H16" s="55"/>
      <c r="I16" s="86"/>
      <c r="K16" s="212" t="s">
        <v>64</v>
      </c>
      <c r="L16" s="103"/>
      <c r="M16" s="1"/>
      <c r="N16" s="71" t="s">
        <v>217</v>
      </c>
      <c r="O16" s="43" t="s">
        <v>88</v>
      </c>
      <c r="P16" s="43" t="s">
        <v>92</v>
      </c>
      <c r="Q16" s="43">
        <v>11</v>
      </c>
      <c r="R16" s="43">
        <v>40.5</v>
      </c>
      <c r="S16" s="43" t="s">
        <v>100</v>
      </c>
      <c r="T16" s="43" t="s">
        <v>89</v>
      </c>
      <c r="U16" s="70" t="s">
        <v>114</v>
      </c>
    </row>
    <row r="17" spans="1:21" customFormat="1" ht="30" thickBot="1" x14ac:dyDescent="0.3">
      <c r="A17" s="204" t="s">
        <v>148</v>
      </c>
      <c r="B17" s="205" t="s">
        <v>408</v>
      </c>
      <c r="C17" s="206"/>
      <c r="D17" s="206"/>
      <c r="E17" s="206"/>
      <c r="F17" s="206"/>
      <c r="G17" s="206"/>
      <c r="H17" s="207"/>
      <c r="I17" s="85"/>
      <c r="J17" s="5"/>
      <c r="K17" s="212" t="s">
        <v>64</v>
      </c>
      <c r="L17" s="103"/>
      <c r="M17" s="1"/>
      <c r="N17" s="71" t="s">
        <v>218</v>
      </c>
      <c r="O17" s="43" t="s">
        <v>88</v>
      </c>
      <c r="P17" s="43" t="s">
        <v>92</v>
      </c>
      <c r="Q17" s="43">
        <v>11</v>
      </c>
      <c r="R17" s="43">
        <v>53.25</v>
      </c>
      <c r="S17" s="43" t="s">
        <v>100</v>
      </c>
      <c r="T17" s="43" t="s">
        <v>89</v>
      </c>
      <c r="U17" s="70" t="s">
        <v>114</v>
      </c>
    </row>
    <row r="18" spans="1:21" customFormat="1" ht="29.25" x14ac:dyDescent="0.25">
      <c r="A18" s="65" t="s">
        <v>57</v>
      </c>
      <c r="B18" s="37" t="s">
        <v>87</v>
      </c>
      <c r="C18" s="37"/>
      <c r="D18" s="37"/>
      <c r="E18" s="37"/>
      <c r="F18" s="37"/>
      <c r="G18" s="37"/>
      <c r="H18" s="82"/>
      <c r="I18" s="85"/>
      <c r="J18" s="5"/>
      <c r="K18" s="212" t="s">
        <v>64</v>
      </c>
      <c r="L18" s="103"/>
      <c r="M18" s="1"/>
      <c r="N18" s="71" t="s">
        <v>235</v>
      </c>
      <c r="O18" s="43" t="s">
        <v>88</v>
      </c>
      <c r="P18" s="43" t="s">
        <v>92</v>
      </c>
      <c r="Q18" s="43">
        <v>11</v>
      </c>
      <c r="R18" s="43">
        <v>66</v>
      </c>
      <c r="S18" s="43" t="s">
        <v>100</v>
      </c>
      <c r="T18" s="43" t="s">
        <v>89</v>
      </c>
      <c r="U18" s="70" t="s">
        <v>114</v>
      </c>
    </row>
    <row r="19" spans="1:21" s="31" customFormat="1" ht="29.25" x14ac:dyDescent="0.25">
      <c r="A19" s="64"/>
      <c r="B19" s="30" t="str">
        <f>CONCATENATE($O$2&amp;": "&amp;VLOOKUP($B18,$N$3:$U$23,2,0))</f>
        <v>Font: Arial</v>
      </c>
      <c r="C19" s="30" t="str">
        <f>CONCATENATE($P$2&amp;": "&amp;VLOOKUP($B18,$N$3:$U$23,3,0))</f>
        <v>T-face: Normal</v>
      </c>
      <c r="D19" s="30" t="str">
        <f>CONCATENATE($Q$2&amp;": "&amp;VLOOKUP($B18,$N$3:$U$23,4,0))</f>
        <v>Font size: 11</v>
      </c>
      <c r="E19" s="30" t="str">
        <f>CONCATENATE($R$2&amp;": "&amp;VLOOKUP($B18,$N$3:$U$23,5,0))</f>
        <v>Row height: 15</v>
      </c>
      <c r="F19" s="30" t="str">
        <f>CONCATENATE($S$2&amp;": "&amp;VLOOKUP($B18,$N$3:$U$23,6,0))</f>
        <v>Text col: White</v>
      </c>
      <c r="G19" s="30" t="str">
        <f>CONCATENATE($T$2&amp;": "&amp;VLOOKUP($B18,$N$3:$U$23,7,0))</f>
        <v>BG col: White</v>
      </c>
      <c r="H19" s="80" t="str">
        <f>CONCATENATE($U$2&amp;": "&amp;VLOOKUP($B18,$N$3:$U$23,8,0))</f>
        <v>Just: Left</v>
      </c>
      <c r="I19" s="87"/>
      <c r="K19" s="212" t="s">
        <v>64</v>
      </c>
      <c r="L19" s="103"/>
      <c r="M19" s="1"/>
      <c r="N19" s="71" t="s">
        <v>214</v>
      </c>
      <c r="O19" s="43" t="s">
        <v>88</v>
      </c>
      <c r="P19" s="43" t="s">
        <v>92</v>
      </c>
      <c r="Q19" s="43">
        <v>11</v>
      </c>
      <c r="R19" s="43" t="s">
        <v>130</v>
      </c>
      <c r="S19" s="43" t="s">
        <v>100</v>
      </c>
      <c r="T19" s="43" t="s">
        <v>89</v>
      </c>
      <c r="U19" s="70" t="s">
        <v>114</v>
      </c>
    </row>
    <row r="20" spans="1:21" customFormat="1" ht="15" x14ac:dyDescent="0.25">
      <c r="A20" s="65" t="s">
        <v>58</v>
      </c>
      <c r="B20" s="37" t="s">
        <v>84</v>
      </c>
      <c r="C20" s="37"/>
      <c r="D20" s="37"/>
      <c r="E20" s="37"/>
      <c r="F20" s="37"/>
      <c r="G20" s="37"/>
      <c r="H20" s="82"/>
      <c r="I20" s="85"/>
      <c r="J20" s="5"/>
      <c r="K20" s="212" t="s">
        <v>64</v>
      </c>
      <c r="L20" s="103"/>
      <c r="M20" s="1"/>
      <c r="N20" s="98" t="s">
        <v>107</v>
      </c>
      <c r="O20" s="43" t="s">
        <v>88</v>
      </c>
      <c r="P20" s="43" t="s">
        <v>91</v>
      </c>
      <c r="Q20" s="43">
        <v>14</v>
      </c>
      <c r="R20" s="43">
        <v>31.5</v>
      </c>
      <c r="S20" s="43" t="s">
        <v>90</v>
      </c>
      <c r="T20" s="43" t="s">
        <v>89</v>
      </c>
      <c r="U20" s="70" t="s">
        <v>114</v>
      </c>
    </row>
    <row r="21" spans="1:21" customFormat="1" ht="29.25" x14ac:dyDescent="0.25">
      <c r="A21" s="65" t="s">
        <v>59</v>
      </c>
      <c r="B21" s="37"/>
      <c r="C21" s="37"/>
      <c r="D21" s="37"/>
      <c r="E21" s="37"/>
      <c r="F21" s="37"/>
      <c r="G21" s="37"/>
      <c r="H21" s="82"/>
      <c r="I21" s="85"/>
      <c r="J21" s="5"/>
      <c r="K21" s="212" t="s">
        <v>64</v>
      </c>
      <c r="L21" s="103"/>
      <c r="M21" s="1"/>
      <c r="N21" s="98" t="s">
        <v>191</v>
      </c>
      <c r="O21" s="43" t="s">
        <v>88</v>
      </c>
      <c r="P21" s="43" t="s">
        <v>91</v>
      </c>
      <c r="Q21" s="43">
        <v>14</v>
      </c>
      <c r="R21" s="43">
        <v>40.5</v>
      </c>
      <c r="S21" s="43" t="s">
        <v>90</v>
      </c>
      <c r="T21" s="43" t="s">
        <v>89</v>
      </c>
      <c r="U21" s="70" t="s">
        <v>114</v>
      </c>
    </row>
    <row r="22" spans="1:21" customFormat="1" ht="15" x14ac:dyDescent="0.25">
      <c r="A22" s="66" t="s">
        <v>60</v>
      </c>
      <c r="B22" s="37" t="s">
        <v>65</v>
      </c>
      <c r="C22" s="37"/>
      <c r="D22" s="37"/>
      <c r="E22" s="37"/>
      <c r="F22" s="37"/>
      <c r="G22" s="37"/>
      <c r="H22" s="82"/>
      <c r="I22" s="85"/>
      <c r="K22" s="212" t="s">
        <v>64</v>
      </c>
      <c r="L22" s="103"/>
      <c r="M22" s="1"/>
      <c r="N22" s="98" t="s">
        <v>112</v>
      </c>
      <c r="O22" s="43" t="s">
        <v>88</v>
      </c>
      <c r="P22" s="43" t="s">
        <v>91</v>
      </c>
      <c r="Q22" s="43">
        <v>11</v>
      </c>
      <c r="R22" s="43">
        <v>31.5</v>
      </c>
      <c r="S22" s="43" t="s">
        <v>100</v>
      </c>
      <c r="T22" s="43" t="s">
        <v>89</v>
      </c>
      <c r="U22" s="70" t="s">
        <v>115</v>
      </c>
    </row>
    <row r="23" spans="1:21" customFormat="1" ht="15" customHeight="1" thickBot="1" x14ac:dyDescent="0.3">
      <c r="A23" s="66" t="s">
        <v>57</v>
      </c>
      <c r="B23" s="512" t="s">
        <v>17</v>
      </c>
      <c r="C23" s="512"/>
      <c r="D23" s="512"/>
      <c r="E23" s="512"/>
      <c r="F23" s="512"/>
      <c r="G23" s="512"/>
      <c r="H23" s="82"/>
      <c r="I23" s="85"/>
      <c r="K23" s="212" t="s">
        <v>64</v>
      </c>
      <c r="L23" s="103"/>
      <c r="M23" s="1"/>
      <c r="N23" s="99" t="s">
        <v>106</v>
      </c>
      <c r="O23" s="72" t="s">
        <v>88</v>
      </c>
      <c r="P23" s="72" t="s">
        <v>91</v>
      </c>
      <c r="Q23" s="72">
        <v>14</v>
      </c>
      <c r="R23" s="72">
        <v>31.5</v>
      </c>
      <c r="S23" s="72" t="s">
        <v>89</v>
      </c>
      <c r="T23" s="72" t="s">
        <v>90</v>
      </c>
      <c r="U23" s="73" t="s">
        <v>114</v>
      </c>
    </row>
    <row r="24" spans="1:21" customFormat="1" ht="15.75" thickBot="1" x14ac:dyDescent="0.3">
      <c r="A24" s="66" t="s">
        <v>139</v>
      </c>
      <c r="B24" s="37" t="s">
        <v>64</v>
      </c>
      <c r="C24" s="37"/>
      <c r="D24" s="37"/>
      <c r="E24" s="37"/>
      <c r="F24" s="37"/>
      <c r="G24" s="37"/>
      <c r="H24" s="82"/>
      <c r="I24" s="85"/>
      <c r="K24" s="212" t="s">
        <v>64</v>
      </c>
      <c r="L24" s="103"/>
      <c r="M24" s="1"/>
    </row>
    <row r="25" spans="1:21" customFormat="1" ht="15.75" thickBot="1" x14ac:dyDescent="0.3">
      <c r="A25" s="66" t="s">
        <v>140</v>
      </c>
      <c r="B25" s="37" t="s">
        <v>64</v>
      </c>
      <c r="C25" s="37"/>
      <c r="D25" s="37"/>
      <c r="E25" s="37"/>
      <c r="F25" s="37"/>
      <c r="G25" s="37"/>
      <c r="H25" s="82"/>
      <c r="I25" s="85"/>
      <c r="K25" s="212" t="s">
        <v>64</v>
      </c>
      <c r="L25" s="103"/>
      <c r="M25" s="1"/>
      <c r="N25" s="62" t="s">
        <v>196</v>
      </c>
      <c r="O25" s="31"/>
      <c r="P25" s="31"/>
      <c r="Q25" s="31"/>
      <c r="R25" s="31"/>
      <c r="S25" s="31"/>
      <c r="T25" s="31"/>
      <c r="U25" s="31"/>
    </row>
    <row r="26" spans="1:21" customFormat="1" ht="15.75" thickBot="1" x14ac:dyDescent="0.3">
      <c r="A26" s="66" t="s">
        <v>141</v>
      </c>
      <c r="B26" s="37" t="s">
        <v>64</v>
      </c>
      <c r="C26" s="37"/>
      <c r="D26" s="37"/>
      <c r="E26" s="37"/>
      <c r="F26" s="37"/>
      <c r="G26" s="37"/>
      <c r="H26" s="82"/>
      <c r="I26" s="85"/>
      <c r="K26" s="212" t="s">
        <v>64</v>
      </c>
      <c r="L26" s="103"/>
      <c r="M26" s="1"/>
      <c r="N26" s="105" t="s">
        <v>225</v>
      </c>
    </row>
    <row r="27" spans="1:21" customFormat="1" ht="15.75" thickBot="1" x14ac:dyDescent="0.3">
      <c r="A27" s="66" t="s">
        <v>142</v>
      </c>
      <c r="B27" s="37" t="s">
        <v>64</v>
      </c>
      <c r="C27" s="37"/>
      <c r="D27" s="37"/>
      <c r="E27" s="37"/>
      <c r="F27" s="37"/>
      <c r="G27" s="37"/>
      <c r="H27" s="82"/>
      <c r="I27" s="85"/>
      <c r="K27" s="212" t="s">
        <v>64</v>
      </c>
      <c r="L27" s="103"/>
      <c r="M27" s="1"/>
      <c r="N27" s="106" t="s">
        <v>216</v>
      </c>
    </row>
    <row r="28" spans="1:21" customFormat="1" ht="30.75" thickBot="1" x14ac:dyDescent="0.3">
      <c r="A28" s="67" t="s">
        <v>143</v>
      </c>
      <c r="B28" s="37" t="str">
        <f>IF(B18=$N$4,"Yes","No")</f>
        <v>No</v>
      </c>
      <c r="C28" s="37"/>
      <c r="D28" s="37"/>
      <c r="E28" s="37"/>
      <c r="F28" s="37"/>
      <c r="G28" s="37"/>
      <c r="H28" s="82"/>
      <c r="I28" s="85"/>
      <c r="K28" s="212" t="s">
        <v>64</v>
      </c>
      <c r="L28" s="103"/>
      <c r="M28" s="1"/>
      <c r="N28" s="107" t="s">
        <v>64</v>
      </c>
    </row>
    <row r="29" spans="1:21" s="12" customFormat="1" ht="31.5" customHeight="1" thickBot="1" x14ac:dyDescent="0.3">
      <c r="A29" s="65" t="s">
        <v>66</v>
      </c>
      <c r="B29" s="512" t="s">
        <v>98</v>
      </c>
      <c r="C29" s="512"/>
      <c r="D29" s="512"/>
      <c r="E29" s="512"/>
      <c r="F29" s="512"/>
      <c r="G29" s="512"/>
      <c r="H29" s="55"/>
      <c r="I29" s="86"/>
      <c r="J29" s="34"/>
      <c r="K29" s="212" t="s">
        <v>64</v>
      </c>
      <c r="L29" s="103"/>
      <c r="M29" s="1"/>
      <c r="N29" s="108" t="s">
        <v>197</v>
      </c>
      <c r="O29"/>
      <c r="P29"/>
      <c r="Q29"/>
      <c r="R29"/>
      <c r="S29"/>
      <c r="T29"/>
      <c r="U29"/>
    </row>
    <row r="30" spans="1:21" s="12" customFormat="1" ht="30.75" thickBot="1" x14ac:dyDescent="0.3">
      <c r="A30" s="68"/>
      <c r="B30" s="37"/>
      <c r="C30" s="37"/>
      <c r="D30" s="37"/>
      <c r="E30" s="37"/>
      <c r="F30" s="37"/>
      <c r="G30" s="37"/>
      <c r="H30" s="55"/>
      <c r="I30" s="86"/>
      <c r="J30" s="11"/>
      <c r="K30" s="212" t="s">
        <v>64</v>
      </c>
      <c r="L30" s="103"/>
      <c r="M30" s="1"/>
      <c r="N30" s="109" t="s">
        <v>234</v>
      </c>
      <c r="O30"/>
      <c r="P30"/>
      <c r="Q30"/>
      <c r="R30"/>
      <c r="S30"/>
      <c r="T30"/>
      <c r="U30"/>
    </row>
    <row r="31" spans="1:21" ht="15.75" thickBot="1" x14ac:dyDescent="0.3">
      <c r="A31" s="204" t="s">
        <v>149</v>
      </c>
      <c r="B31" s="205" t="s">
        <v>70</v>
      </c>
      <c r="C31" s="206"/>
      <c r="D31" s="206"/>
      <c r="E31" s="206"/>
      <c r="F31" s="206"/>
      <c r="G31" s="206"/>
      <c r="H31" s="207"/>
      <c r="J31" s="11"/>
      <c r="K31" s="212" t="s">
        <v>64</v>
      </c>
      <c r="L31" s="103"/>
      <c r="M31" s="1"/>
      <c r="N31"/>
      <c r="O31"/>
      <c r="P31"/>
      <c r="Q31"/>
      <c r="R31"/>
      <c r="S31"/>
      <c r="T31"/>
      <c r="U31"/>
    </row>
    <row r="32" spans="1:21" s="12" customFormat="1" ht="15" x14ac:dyDescent="0.25">
      <c r="A32" s="65" t="s">
        <v>57</v>
      </c>
      <c r="B32" s="37" t="s">
        <v>106</v>
      </c>
      <c r="C32" s="37"/>
      <c r="D32" s="37"/>
      <c r="E32" s="37"/>
      <c r="F32" s="37"/>
      <c r="G32" s="37"/>
      <c r="H32" s="55"/>
      <c r="I32" s="86"/>
      <c r="J32" s="11"/>
      <c r="K32" s="212" t="s">
        <v>64</v>
      </c>
      <c r="L32" s="103"/>
      <c r="M32" s="1"/>
      <c r="N32"/>
      <c r="O32"/>
      <c r="P32"/>
      <c r="Q32"/>
      <c r="R32"/>
      <c r="S32"/>
      <c r="T32"/>
      <c r="U32"/>
    </row>
    <row r="33" spans="1:21" s="32" customFormat="1" ht="29.25" x14ac:dyDescent="0.25">
      <c r="A33" s="64"/>
      <c r="B33" s="30" t="str">
        <f>CONCATENATE($O$2&amp;": "&amp;VLOOKUP($B32,$N$3:$U$23,2,0))</f>
        <v>Font: Arial</v>
      </c>
      <c r="C33" s="30" t="str">
        <f>CONCATENATE($P$2&amp;": "&amp;VLOOKUP($B32,$N$3:$U$23,3,0))</f>
        <v>T-face: Bold</v>
      </c>
      <c r="D33" s="30" t="str">
        <f>CONCATENATE($Q$2&amp;": "&amp;VLOOKUP($B32,$N$3:$U$23,4,0))</f>
        <v>Font size: 14</v>
      </c>
      <c r="E33" s="30" t="str">
        <f>CONCATENATE($R$2&amp;": "&amp;VLOOKUP($B32,$N$3:$U$23,5,0))</f>
        <v>Row height: 31.5</v>
      </c>
      <c r="F33" s="30" t="str">
        <f>CONCATENATE($S$2&amp;": "&amp;VLOOKUP($B32,$N$3:$U$23,6,0))</f>
        <v>Text col: White</v>
      </c>
      <c r="G33" s="30" t="str">
        <f>CONCATENATE($T$2&amp;": "&amp;VLOOKUP($B32,$N$3:$U$23,7,0))</f>
        <v>BG col: Teal</v>
      </c>
      <c r="H33" s="80" t="str">
        <f>CONCATENATE($U$2&amp;": "&amp;VLOOKUP($B32,$N$3:$U$23,8,0))</f>
        <v>Just: Left</v>
      </c>
      <c r="I33" s="88"/>
      <c r="J33" s="11"/>
      <c r="K33" s="212" t="s">
        <v>64</v>
      </c>
      <c r="L33" s="103"/>
      <c r="M33" s="1"/>
      <c r="N33"/>
      <c r="O33"/>
      <c r="P33"/>
      <c r="Q33"/>
      <c r="R33"/>
      <c r="S33"/>
      <c r="T33"/>
      <c r="U33"/>
    </row>
    <row r="34" spans="1:21" s="12" customFormat="1" ht="15" x14ac:dyDescent="0.25">
      <c r="A34" s="65" t="s">
        <v>58</v>
      </c>
      <c r="B34" s="37" t="s">
        <v>70</v>
      </c>
      <c r="C34" s="37"/>
      <c r="D34" s="37"/>
      <c r="E34" s="37"/>
      <c r="F34" s="37"/>
      <c r="G34" s="37"/>
      <c r="H34" s="55"/>
      <c r="I34" s="86"/>
      <c r="J34" s="39"/>
      <c r="K34" s="212" t="s">
        <v>64</v>
      </c>
      <c r="L34" s="103"/>
      <c r="M34" s="1"/>
      <c r="N34" s="35"/>
      <c r="O34" s="38"/>
      <c r="P34" s="38"/>
      <c r="Q34" s="38"/>
      <c r="R34" s="38"/>
      <c r="S34" s="35"/>
    </row>
    <row r="35" spans="1:21" s="12" customFormat="1" ht="15" x14ac:dyDescent="0.25">
      <c r="A35" s="65" t="s">
        <v>59</v>
      </c>
      <c r="B35" s="513" t="s">
        <v>482</v>
      </c>
      <c r="C35" s="514"/>
      <c r="D35" s="514"/>
      <c r="E35" s="514"/>
      <c r="F35" s="514"/>
      <c r="G35" s="514"/>
      <c r="H35" s="55"/>
      <c r="I35" s="86"/>
      <c r="J35" s="11"/>
      <c r="K35" s="212" t="s">
        <v>197</v>
      </c>
      <c r="L35" s="103"/>
      <c r="M35" s="1"/>
      <c r="N35" s="11"/>
      <c r="O35" s="11"/>
      <c r="P35" s="11"/>
      <c r="Q35" s="11"/>
      <c r="R35" s="11"/>
      <c r="S35" s="11"/>
    </row>
    <row r="36" spans="1:21" s="12" customFormat="1" ht="15" x14ac:dyDescent="0.25">
      <c r="A36" s="66" t="s">
        <v>60</v>
      </c>
      <c r="B36" s="37" t="s">
        <v>73</v>
      </c>
      <c r="C36" s="37"/>
      <c r="D36" s="37"/>
      <c r="E36" s="37"/>
      <c r="F36" s="37"/>
      <c r="G36" s="37"/>
      <c r="H36" s="55"/>
      <c r="I36" s="86"/>
      <c r="J36" s="11"/>
      <c r="K36" s="212" t="s">
        <v>64</v>
      </c>
      <c r="L36" s="103"/>
      <c r="M36" s="1"/>
      <c r="N36" s="11"/>
      <c r="O36" s="11"/>
      <c r="P36" s="11"/>
      <c r="Q36" s="11"/>
      <c r="R36" s="11"/>
      <c r="S36" s="11"/>
      <c r="T36" s="5"/>
      <c r="U36" s="5"/>
    </row>
    <row r="37" spans="1:21" s="12" customFormat="1" ht="15" x14ac:dyDescent="0.25">
      <c r="A37" s="66" t="s">
        <v>57</v>
      </c>
      <c r="B37" s="512" t="s">
        <v>71</v>
      </c>
      <c r="C37" s="512"/>
      <c r="D37" s="512"/>
      <c r="E37" s="512"/>
      <c r="F37" s="512"/>
      <c r="G37" s="512"/>
      <c r="H37" s="55"/>
      <c r="I37" s="86"/>
      <c r="J37" s="11"/>
      <c r="K37" s="212" t="s">
        <v>64</v>
      </c>
      <c r="L37" s="103"/>
      <c r="M37" s="1"/>
      <c r="N37" s="11"/>
      <c r="O37" s="11"/>
      <c r="P37" s="11"/>
      <c r="Q37" s="11"/>
      <c r="R37" s="11"/>
      <c r="S37" s="11"/>
    </row>
    <row r="38" spans="1:21" s="12" customFormat="1" ht="15" customHeight="1" x14ac:dyDescent="0.25">
      <c r="A38" s="66"/>
      <c r="B38" s="40"/>
      <c r="C38" s="37"/>
      <c r="D38" s="40"/>
      <c r="E38" s="40"/>
      <c r="F38" s="40"/>
      <c r="G38" s="40"/>
      <c r="H38" s="55"/>
      <c r="I38" s="86"/>
      <c r="J38" s="11"/>
      <c r="K38" s="212" t="s">
        <v>64</v>
      </c>
      <c r="L38" s="103"/>
      <c r="M38" s="1"/>
      <c r="N38" s="11"/>
      <c r="O38" s="11"/>
      <c r="P38" s="11"/>
      <c r="Q38" s="11"/>
      <c r="R38" s="11"/>
      <c r="S38" s="11"/>
      <c r="T38" s="32"/>
      <c r="U38" s="32"/>
    </row>
    <row r="39" spans="1:21" s="12" customFormat="1" ht="15" x14ac:dyDescent="0.25">
      <c r="A39" s="66"/>
      <c r="B39" s="40"/>
      <c r="C39" s="42"/>
      <c r="D39" s="40"/>
      <c r="E39" s="40"/>
      <c r="F39" s="40"/>
      <c r="G39" s="40"/>
      <c r="H39" s="55"/>
      <c r="I39" s="86"/>
      <c r="J39" s="11"/>
      <c r="K39" s="212" t="s">
        <v>64</v>
      </c>
      <c r="L39" s="103"/>
      <c r="M39" s="1"/>
      <c r="N39" s="39"/>
      <c r="O39" s="39"/>
      <c r="P39" s="39"/>
      <c r="Q39" s="39"/>
      <c r="R39" s="39"/>
      <c r="S39" s="39"/>
    </row>
    <row r="40" spans="1:21" s="12" customFormat="1" ht="15" x14ac:dyDescent="0.25">
      <c r="A40" s="66"/>
      <c r="B40" s="40"/>
      <c r="C40" s="37"/>
      <c r="D40" s="40"/>
      <c r="E40" s="40"/>
      <c r="F40" s="40"/>
      <c r="G40" s="40"/>
      <c r="H40" s="55"/>
      <c r="I40" s="86"/>
      <c r="J40" s="11"/>
      <c r="K40" s="212" t="s">
        <v>64</v>
      </c>
      <c r="L40" s="103"/>
      <c r="M40" s="1"/>
      <c r="N40" s="11"/>
      <c r="O40" s="11"/>
      <c r="P40" s="11"/>
      <c r="Q40" s="11"/>
      <c r="R40" s="11"/>
      <c r="S40" s="11"/>
    </row>
    <row r="41" spans="1:21" s="12" customFormat="1" ht="15" x14ac:dyDescent="0.25">
      <c r="A41" s="66" t="s">
        <v>139</v>
      </c>
      <c r="B41" s="37" t="s">
        <v>64</v>
      </c>
      <c r="C41" s="37"/>
      <c r="D41" s="37"/>
      <c r="E41" s="37"/>
      <c r="F41" s="37"/>
      <c r="G41" s="37"/>
      <c r="H41" s="55"/>
      <c r="I41" s="86"/>
      <c r="J41" s="11"/>
      <c r="K41" s="212" t="s">
        <v>64</v>
      </c>
      <c r="L41" s="103"/>
      <c r="M41" s="1"/>
      <c r="N41" s="11"/>
      <c r="O41" s="11"/>
      <c r="P41" s="11"/>
      <c r="Q41" s="11"/>
      <c r="R41" s="11"/>
      <c r="S41" s="11"/>
    </row>
    <row r="42" spans="1:21" s="12" customFormat="1" ht="15" x14ac:dyDescent="0.25">
      <c r="A42" s="66" t="s">
        <v>140</v>
      </c>
      <c r="B42" s="37" t="s">
        <v>64</v>
      </c>
      <c r="C42" s="37"/>
      <c r="D42" s="37"/>
      <c r="E42" s="37"/>
      <c r="F42" s="37"/>
      <c r="G42" s="37"/>
      <c r="H42" s="55"/>
      <c r="I42" s="86"/>
      <c r="J42" s="11"/>
      <c r="K42" s="212" t="s">
        <v>64</v>
      </c>
      <c r="L42" s="103"/>
      <c r="M42" s="1"/>
      <c r="N42" s="11"/>
      <c r="O42" s="11"/>
      <c r="P42" s="11"/>
      <c r="Q42" s="11"/>
      <c r="R42" s="11"/>
      <c r="S42" s="11"/>
    </row>
    <row r="43" spans="1:21" s="12" customFormat="1" ht="15" x14ac:dyDescent="0.25">
      <c r="A43" s="66" t="s">
        <v>141</v>
      </c>
      <c r="B43" s="37" t="s">
        <v>64</v>
      </c>
      <c r="C43" s="37"/>
      <c r="D43" s="37"/>
      <c r="E43" s="37"/>
      <c r="F43" s="37"/>
      <c r="G43" s="37"/>
      <c r="H43" s="55"/>
      <c r="I43" s="86"/>
      <c r="J43" s="11"/>
      <c r="K43" s="212" t="s">
        <v>64</v>
      </c>
      <c r="L43" s="103"/>
      <c r="M43" s="1"/>
      <c r="N43" s="11"/>
      <c r="O43" s="11"/>
      <c r="P43" s="11"/>
      <c r="Q43" s="11"/>
      <c r="R43" s="11"/>
      <c r="S43" s="11"/>
    </row>
    <row r="44" spans="1:21" s="12" customFormat="1" ht="15" x14ac:dyDescent="0.25">
      <c r="A44" s="66" t="s">
        <v>142</v>
      </c>
      <c r="B44" s="139" t="s">
        <v>64</v>
      </c>
      <c r="C44" s="139"/>
      <c r="D44" s="139"/>
      <c r="E44" s="139"/>
      <c r="F44" s="139"/>
      <c r="G44" s="139"/>
      <c r="H44" s="55"/>
      <c r="I44" s="86"/>
      <c r="J44" s="11"/>
      <c r="K44" s="212" t="s">
        <v>64</v>
      </c>
      <c r="L44" s="103"/>
      <c r="M44" s="1"/>
      <c r="N44" s="11"/>
      <c r="O44" s="11"/>
      <c r="P44" s="11"/>
      <c r="Q44" s="11"/>
      <c r="R44" s="11"/>
      <c r="S44" s="11"/>
    </row>
    <row r="45" spans="1:21" customFormat="1" ht="30" x14ac:dyDescent="0.25">
      <c r="A45" s="67" t="s">
        <v>143</v>
      </c>
      <c r="B45" s="37" t="str">
        <f>IF(B32=$N$4,"Yes","No")</f>
        <v>No</v>
      </c>
      <c r="C45" s="37"/>
      <c r="D45" s="37"/>
      <c r="E45" s="37"/>
      <c r="F45" s="37"/>
      <c r="G45" s="37"/>
      <c r="H45" s="82"/>
      <c r="I45" s="85"/>
      <c r="J45" s="11"/>
      <c r="K45" s="212" t="s">
        <v>64</v>
      </c>
      <c r="L45" s="103"/>
      <c r="M45" s="1"/>
      <c r="N45" s="11"/>
      <c r="O45" s="11"/>
      <c r="P45" s="11"/>
      <c r="Q45" s="11"/>
      <c r="R45" s="11"/>
      <c r="S45" s="11"/>
      <c r="T45" s="12"/>
      <c r="U45" s="12"/>
    </row>
    <row r="46" spans="1:21" s="12" customFormat="1" ht="30.75" customHeight="1" x14ac:dyDescent="0.25">
      <c r="A46" s="65" t="s">
        <v>66</v>
      </c>
      <c r="B46" s="512" t="s">
        <v>68</v>
      </c>
      <c r="C46" s="512"/>
      <c r="D46" s="512"/>
      <c r="E46" s="512"/>
      <c r="F46" s="512"/>
      <c r="G46" s="512"/>
      <c r="H46" s="55"/>
      <c r="I46" s="86"/>
      <c r="J46" s="34"/>
      <c r="K46" s="212" t="s">
        <v>64</v>
      </c>
      <c r="L46" s="103"/>
      <c r="M46" s="1"/>
      <c r="N46" s="11"/>
      <c r="O46" s="11"/>
      <c r="P46" s="11"/>
      <c r="Q46" s="11"/>
      <c r="R46" s="11"/>
      <c r="S46" s="11"/>
    </row>
    <row r="47" spans="1:21" ht="15" thickBot="1" x14ac:dyDescent="0.25">
      <c r="A47" s="68"/>
      <c r="B47" s="37"/>
      <c r="C47" s="37"/>
      <c r="D47" s="37"/>
      <c r="E47" s="37"/>
      <c r="F47" s="37"/>
      <c r="G47" s="37"/>
      <c r="H47" s="55"/>
      <c r="J47" s="12"/>
      <c r="K47" s="212" t="s">
        <v>64</v>
      </c>
      <c r="L47" s="103"/>
      <c r="M47" s="1"/>
      <c r="N47" s="11"/>
      <c r="O47" s="11"/>
      <c r="P47" s="11"/>
      <c r="Q47" s="11"/>
      <c r="R47" s="11"/>
      <c r="S47" s="11"/>
      <c r="T47" s="12"/>
      <c r="U47" s="12"/>
    </row>
    <row r="48" spans="1:21" s="12" customFormat="1" ht="15.75" thickBot="1" x14ac:dyDescent="0.3">
      <c r="A48" s="204" t="s">
        <v>264</v>
      </c>
      <c r="B48" s="205" t="s">
        <v>404</v>
      </c>
      <c r="C48" s="206"/>
      <c r="D48" s="206"/>
      <c r="E48" s="206"/>
      <c r="F48" s="206"/>
      <c r="G48" s="206"/>
      <c r="H48" s="207"/>
      <c r="I48" s="86"/>
      <c r="J48" s="11"/>
      <c r="K48" s="212" t="s">
        <v>64</v>
      </c>
      <c r="L48" s="103"/>
      <c r="M48" s="1"/>
      <c r="N48"/>
      <c r="O48"/>
      <c r="P48"/>
      <c r="Q48"/>
      <c r="R48"/>
      <c r="S48"/>
      <c r="T48"/>
      <c r="U48"/>
    </row>
    <row r="49" spans="1:21" s="12" customFormat="1" ht="15" x14ac:dyDescent="0.25">
      <c r="A49" s="65" t="s">
        <v>57</v>
      </c>
      <c r="B49" s="156" t="s">
        <v>106</v>
      </c>
      <c r="C49" s="156"/>
      <c r="D49" s="156"/>
      <c r="E49" s="156"/>
      <c r="F49" s="156"/>
      <c r="G49" s="156"/>
      <c r="H49" s="55"/>
      <c r="I49" s="86"/>
      <c r="J49" s="11"/>
      <c r="K49" s="212" t="s">
        <v>64</v>
      </c>
      <c r="L49" s="103"/>
      <c r="M49" s="1"/>
      <c r="N49"/>
      <c r="O49"/>
      <c r="P49"/>
      <c r="Q49"/>
      <c r="R49"/>
      <c r="S49"/>
      <c r="T49"/>
      <c r="U49"/>
    </row>
    <row r="50" spans="1:21" s="154" customFormat="1" ht="29.25" x14ac:dyDescent="0.25">
      <c r="A50" s="64"/>
      <c r="B50" s="30" t="str">
        <f>CONCATENATE($O$2&amp;": "&amp;VLOOKUP($B49,$N$3:$U$23,2,0))</f>
        <v>Font: Arial</v>
      </c>
      <c r="C50" s="30" t="str">
        <f>CONCATENATE($P$2&amp;": "&amp;VLOOKUP($B49,$N$3:$U$23,3,0))</f>
        <v>T-face: Bold</v>
      </c>
      <c r="D50" s="30" t="str">
        <f>CONCATENATE($Q$2&amp;": "&amp;VLOOKUP($B49,$N$3:$U$23,4,0))</f>
        <v>Font size: 14</v>
      </c>
      <c r="E50" s="30" t="str">
        <f>CONCATENATE($R$2&amp;": "&amp;VLOOKUP($B49,$N$3:$U$23,5,0))</f>
        <v>Row height: 31.5</v>
      </c>
      <c r="F50" s="30" t="str">
        <f>CONCATENATE($S$2&amp;": "&amp;VLOOKUP($B49,$N$3:$U$23,6,0))</f>
        <v>Text col: White</v>
      </c>
      <c r="G50" s="30" t="str">
        <f>CONCATENATE($T$2&amp;": "&amp;VLOOKUP($B49,$N$3:$U$23,7,0))</f>
        <v>BG col: Teal</v>
      </c>
      <c r="H50" s="80" t="str">
        <f>CONCATENATE($U$2&amp;": "&amp;VLOOKUP($B49,$N$3:$U$23,8,0))</f>
        <v>Just: Left</v>
      </c>
      <c r="I50" s="88"/>
      <c r="J50" s="11"/>
      <c r="K50" s="212" t="s">
        <v>64</v>
      </c>
      <c r="L50" s="103"/>
      <c r="M50" s="1"/>
      <c r="N50"/>
      <c r="O50"/>
      <c r="P50"/>
      <c r="Q50"/>
      <c r="R50"/>
      <c r="S50"/>
      <c r="T50"/>
      <c r="U50"/>
    </row>
    <row r="51" spans="1:21" s="12" customFormat="1" ht="15" x14ac:dyDescent="0.25">
      <c r="A51" s="65" t="s">
        <v>58</v>
      </c>
      <c r="B51" s="156" t="s">
        <v>256</v>
      </c>
      <c r="C51" s="156"/>
      <c r="D51" s="156"/>
      <c r="E51" s="156"/>
      <c r="F51" s="156"/>
      <c r="G51" s="156"/>
      <c r="H51" s="55"/>
      <c r="I51" s="86"/>
      <c r="J51" s="39"/>
      <c r="K51" s="212" t="s">
        <v>64</v>
      </c>
      <c r="L51" s="103"/>
      <c r="M51" s="1"/>
      <c r="N51" s="35"/>
      <c r="O51" s="38"/>
      <c r="P51" s="38"/>
      <c r="Q51" s="38"/>
      <c r="R51" s="38"/>
      <c r="S51" s="35"/>
    </row>
    <row r="52" spans="1:21" s="12" customFormat="1" ht="15" x14ac:dyDescent="0.25">
      <c r="A52" s="65" t="s">
        <v>59</v>
      </c>
      <c r="B52" s="165" t="str">
        <f>CONCATENATE("V "&amp;TEXT(MAX('Version control and About'!B18:B25),"0.00")&amp;"")</f>
        <v>V 1.00</v>
      </c>
      <c r="C52" s="156"/>
      <c r="D52" s="156"/>
      <c r="E52" s="156"/>
      <c r="F52" s="156"/>
      <c r="G52" s="156"/>
      <c r="H52" s="55"/>
      <c r="I52" s="86"/>
      <c r="J52" s="11"/>
      <c r="K52" s="212" t="s">
        <v>197</v>
      </c>
      <c r="L52" s="103"/>
      <c r="M52" s="1"/>
      <c r="N52" s="11"/>
      <c r="O52" s="11"/>
      <c r="P52" s="11"/>
      <c r="Q52" s="11"/>
      <c r="R52" s="11"/>
      <c r="S52" s="11"/>
    </row>
    <row r="53" spans="1:21" s="12" customFormat="1" ht="15" x14ac:dyDescent="0.25">
      <c r="A53" s="66" t="s">
        <v>60</v>
      </c>
      <c r="B53" s="156" t="s">
        <v>73</v>
      </c>
      <c r="C53" s="156"/>
      <c r="D53" s="156"/>
      <c r="E53" s="156"/>
      <c r="F53" s="156"/>
      <c r="G53" s="156"/>
      <c r="H53" s="55"/>
      <c r="I53" s="86"/>
      <c r="J53" s="11"/>
      <c r="K53" s="212" t="s">
        <v>64</v>
      </c>
      <c r="L53" s="103"/>
      <c r="M53" s="1"/>
      <c r="N53" s="11"/>
      <c r="O53" s="11"/>
      <c r="P53" s="11"/>
      <c r="Q53" s="11"/>
      <c r="R53" s="11"/>
      <c r="S53" s="11"/>
    </row>
    <row r="54" spans="1:21" s="12" customFormat="1" ht="15" x14ac:dyDescent="0.25">
      <c r="A54" s="66" t="s">
        <v>57</v>
      </c>
      <c r="B54" s="512" t="s">
        <v>71</v>
      </c>
      <c r="C54" s="512"/>
      <c r="D54" s="512"/>
      <c r="E54" s="512"/>
      <c r="F54" s="512"/>
      <c r="G54" s="512"/>
      <c r="H54" s="55"/>
      <c r="I54" s="86"/>
      <c r="J54" s="11"/>
      <c r="K54" s="212" t="s">
        <v>64</v>
      </c>
      <c r="L54" s="103"/>
      <c r="M54" s="1"/>
      <c r="N54" s="11"/>
      <c r="O54" s="11"/>
      <c r="P54" s="11"/>
      <c r="Q54" s="11"/>
      <c r="R54" s="11"/>
      <c r="S54" s="11"/>
    </row>
    <row r="55" spans="1:21" s="12" customFormat="1" ht="15" customHeight="1" x14ac:dyDescent="0.25">
      <c r="A55" s="66"/>
      <c r="B55" s="155"/>
      <c r="C55" s="156"/>
      <c r="D55" s="155"/>
      <c r="E55" s="155"/>
      <c r="F55" s="155"/>
      <c r="G55" s="155"/>
      <c r="H55" s="55"/>
      <c r="I55" s="86"/>
      <c r="J55" s="11"/>
      <c r="K55" s="212" t="s">
        <v>64</v>
      </c>
      <c r="L55" s="103"/>
      <c r="M55" s="1"/>
      <c r="N55" s="11"/>
      <c r="O55" s="11"/>
      <c r="P55" s="11"/>
      <c r="Q55" s="11"/>
      <c r="R55" s="11"/>
      <c r="S55" s="11"/>
      <c r="T55" s="154"/>
      <c r="U55" s="154"/>
    </row>
    <row r="56" spans="1:21" s="12" customFormat="1" ht="15" x14ac:dyDescent="0.25">
      <c r="A56" s="66"/>
      <c r="B56" s="155"/>
      <c r="C56" s="42"/>
      <c r="D56" s="155"/>
      <c r="E56" s="155"/>
      <c r="F56" s="155"/>
      <c r="G56" s="155"/>
      <c r="H56" s="55"/>
      <c r="I56" s="86"/>
      <c r="J56" s="11"/>
      <c r="K56" s="212" t="s">
        <v>64</v>
      </c>
      <c r="L56" s="103"/>
      <c r="M56" s="1"/>
      <c r="N56" s="39"/>
      <c r="O56" s="39"/>
      <c r="P56" s="39"/>
      <c r="Q56" s="39"/>
      <c r="R56" s="39"/>
      <c r="S56" s="39"/>
    </row>
    <row r="57" spans="1:21" s="12" customFormat="1" ht="15" x14ac:dyDescent="0.25">
      <c r="A57" s="66"/>
      <c r="B57" s="155"/>
      <c r="C57" s="156"/>
      <c r="D57" s="155"/>
      <c r="E57" s="155"/>
      <c r="F57" s="155"/>
      <c r="G57" s="155"/>
      <c r="H57" s="55"/>
      <c r="I57" s="86"/>
      <c r="J57" s="11"/>
      <c r="K57" s="212" t="s">
        <v>64</v>
      </c>
      <c r="L57" s="103"/>
      <c r="M57" s="1"/>
      <c r="N57" s="11"/>
      <c r="O57" s="11"/>
      <c r="P57" s="11"/>
      <c r="Q57" s="11"/>
      <c r="R57" s="11"/>
      <c r="S57" s="11"/>
    </row>
    <row r="58" spans="1:21" s="12" customFormat="1" ht="15" x14ac:dyDescent="0.25">
      <c r="A58" s="66" t="s">
        <v>139</v>
      </c>
      <c r="B58" s="156" t="s">
        <v>64</v>
      </c>
      <c r="C58" s="156"/>
      <c r="D58" s="156"/>
      <c r="E58" s="156"/>
      <c r="F58" s="156"/>
      <c r="G58" s="156"/>
      <c r="H58" s="55"/>
      <c r="I58" s="86"/>
      <c r="J58" s="11"/>
      <c r="K58" s="212" t="s">
        <v>64</v>
      </c>
      <c r="L58" s="103"/>
      <c r="M58" s="1"/>
      <c r="N58" s="11"/>
      <c r="O58" s="11"/>
      <c r="P58" s="11"/>
      <c r="Q58" s="11"/>
      <c r="R58" s="11"/>
      <c r="S58" s="11"/>
    </row>
    <row r="59" spans="1:21" s="12" customFormat="1" ht="15" x14ac:dyDescent="0.25">
      <c r="A59" s="66" t="s">
        <v>140</v>
      </c>
      <c r="B59" s="156" t="s">
        <v>64</v>
      </c>
      <c r="C59" s="156"/>
      <c r="D59" s="156"/>
      <c r="E59" s="156"/>
      <c r="F59" s="156"/>
      <c r="G59" s="156"/>
      <c r="H59" s="55"/>
      <c r="I59" s="86"/>
      <c r="J59" s="11"/>
      <c r="K59" s="212" t="s">
        <v>64</v>
      </c>
      <c r="L59" s="103"/>
      <c r="M59" s="1"/>
      <c r="N59" s="11"/>
      <c r="O59" s="11"/>
      <c r="P59" s="11"/>
      <c r="Q59" s="11"/>
      <c r="R59" s="11"/>
      <c r="S59" s="11"/>
    </row>
    <row r="60" spans="1:21" s="12" customFormat="1" ht="15" x14ac:dyDescent="0.25">
      <c r="A60" s="66" t="s">
        <v>141</v>
      </c>
      <c r="B60" s="156" t="s">
        <v>64</v>
      </c>
      <c r="C60" s="156"/>
      <c r="D60" s="156"/>
      <c r="E60" s="156"/>
      <c r="F60" s="156"/>
      <c r="G60" s="156"/>
      <c r="H60" s="55"/>
      <c r="I60" s="86"/>
      <c r="J60" s="11"/>
      <c r="K60" s="212" t="s">
        <v>64</v>
      </c>
      <c r="L60" s="103"/>
      <c r="M60" s="1"/>
      <c r="N60" s="11"/>
      <c r="O60" s="11"/>
      <c r="P60" s="11"/>
      <c r="Q60" s="11"/>
      <c r="R60" s="11"/>
      <c r="S60" s="11"/>
    </row>
    <row r="61" spans="1:21" s="12" customFormat="1" ht="15" x14ac:dyDescent="0.25">
      <c r="A61" s="66" t="s">
        <v>142</v>
      </c>
      <c r="B61" s="156" t="s">
        <v>64</v>
      </c>
      <c r="C61" s="156"/>
      <c r="D61" s="156"/>
      <c r="E61" s="156"/>
      <c r="F61" s="156"/>
      <c r="G61" s="156"/>
      <c r="H61" s="55"/>
      <c r="I61" s="86"/>
      <c r="J61" s="11"/>
      <c r="K61" s="212" t="s">
        <v>64</v>
      </c>
      <c r="L61" s="103"/>
      <c r="M61" s="1"/>
      <c r="N61" s="11"/>
      <c r="O61" s="11"/>
      <c r="P61" s="11"/>
      <c r="Q61" s="11"/>
      <c r="R61" s="11"/>
      <c r="S61" s="11"/>
    </row>
    <row r="62" spans="1:21" customFormat="1" ht="30" x14ac:dyDescent="0.25">
      <c r="A62" s="67" t="s">
        <v>143</v>
      </c>
      <c r="B62" s="156" t="str">
        <f>IF(B49=$N$4,"Yes","No")</f>
        <v>No</v>
      </c>
      <c r="C62" s="156"/>
      <c r="D62" s="156"/>
      <c r="E62" s="156"/>
      <c r="F62" s="156"/>
      <c r="G62" s="156"/>
      <c r="H62" s="82"/>
      <c r="I62" s="85"/>
      <c r="J62" s="11"/>
      <c r="K62" s="212" t="s">
        <v>64</v>
      </c>
      <c r="L62" s="103"/>
      <c r="M62" s="1"/>
      <c r="N62" s="11"/>
      <c r="O62" s="11"/>
      <c r="P62" s="11"/>
      <c r="Q62" s="11"/>
      <c r="R62" s="11"/>
      <c r="S62" s="11"/>
      <c r="T62" s="12"/>
      <c r="U62" s="12"/>
    </row>
    <row r="63" spans="1:21" s="12" customFormat="1" ht="30.75" customHeight="1" x14ac:dyDescent="0.25">
      <c r="A63" s="65" t="s">
        <v>66</v>
      </c>
      <c r="B63" s="512" t="s">
        <v>68</v>
      </c>
      <c r="C63" s="512"/>
      <c r="D63" s="512"/>
      <c r="E63" s="512"/>
      <c r="F63" s="512"/>
      <c r="G63" s="512"/>
      <c r="H63" s="55"/>
      <c r="I63" s="86"/>
      <c r="J63" s="34"/>
      <c r="K63" s="212" t="s">
        <v>64</v>
      </c>
      <c r="L63" s="103"/>
      <c r="M63" s="1"/>
      <c r="N63" s="11"/>
      <c r="O63" s="11"/>
      <c r="P63" s="11"/>
      <c r="Q63" s="11"/>
      <c r="R63" s="11"/>
      <c r="S63" s="11"/>
    </row>
    <row r="64" spans="1:21" s="12" customFormat="1" ht="15" thickBot="1" x14ac:dyDescent="0.25">
      <c r="A64" s="68"/>
      <c r="B64" s="156"/>
      <c r="C64" s="156"/>
      <c r="D64" s="156"/>
      <c r="E64" s="156"/>
      <c r="F64" s="156"/>
      <c r="G64" s="156"/>
      <c r="H64" s="55"/>
      <c r="I64" s="86"/>
      <c r="K64" s="212" t="s">
        <v>64</v>
      </c>
      <c r="L64" s="103"/>
      <c r="M64" s="1"/>
      <c r="N64" s="11"/>
      <c r="O64" s="11"/>
      <c r="P64" s="11"/>
      <c r="Q64" s="11"/>
      <c r="R64" s="11"/>
      <c r="S64" s="11"/>
    </row>
    <row r="65" spans="1:21" s="12" customFormat="1" ht="15.75" thickBot="1" x14ac:dyDescent="0.3">
      <c r="A65" s="204" t="s">
        <v>150</v>
      </c>
      <c r="B65" s="205" t="s">
        <v>219</v>
      </c>
      <c r="C65" s="206"/>
      <c r="D65" s="206"/>
      <c r="E65" s="206"/>
      <c r="F65" s="206"/>
      <c r="G65" s="206"/>
      <c r="H65" s="207"/>
      <c r="I65" s="86"/>
      <c r="K65" s="212" t="s">
        <v>64</v>
      </c>
      <c r="L65" s="103"/>
      <c r="M65" s="1"/>
      <c r="N65" s="11"/>
      <c r="O65" s="11"/>
      <c r="P65" s="11"/>
      <c r="Q65" s="11"/>
      <c r="R65" s="11"/>
      <c r="S65" s="11"/>
    </row>
    <row r="66" spans="1:21" s="12" customFormat="1" ht="15" x14ac:dyDescent="0.25">
      <c r="A66" s="65" t="s">
        <v>57</v>
      </c>
      <c r="B66" s="96" t="s">
        <v>19</v>
      </c>
      <c r="C66" s="96"/>
      <c r="D66" s="96"/>
      <c r="E66" s="96"/>
      <c r="F66" s="96"/>
      <c r="G66" s="96"/>
      <c r="H66" s="55"/>
      <c r="I66" s="86"/>
      <c r="K66" s="212" t="s">
        <v>64</v>
      </c>
      <c r="L66" s="103"/>
      <c r="M66" s="1"/>
      <c r="N66" s="11"/>
      <c r="O66" s="11"/>
      <c r="P66" s="11"/>
      <c r="Q66" s="11"/>
      <c r="R66" s="11"/>
      <c r="S66" s="11"/>
    </row>
    <row r="67" spans="1:21" s="95" customFormat="1" ht="29.25" x14ac:dyDescent="0.25">
      <c r="A67" s="64"/>
      <c r="B67" s="30" t="str">
        <f>CONCATENATE($O$2&amp;": "&amp;VLOOKUP($B66,$N$3:$U$23,2,0))</f>
        <v>Font: Ariel</v>
      </c>
      <c r="C67" s="30" t="str">
        <f>CONCATENATE($P$2&amp;": "&amp;VLOOKUP($B66,$N$3:$U$23,3,0))</f>
        <v>T-face: Normal</v>
      </c>
      <c r="D67" s="30" t="str">
        <f>CONCATENATE($Q$2&amp;": "&amp;VLOOKUP($B66,$N$3:$U$23,4,0))</f>
        <v>Font size: 11</v>
      </c>
      <c r="E67" s="30" t="str">
        <f>CONCATENATE($R$2&amp;": "&amp;VLOOKUP($B66,$N$3:$U$23,5,0))</f>
        <v>Row height: 15.75</v>
      </c>
      <c r="F67" s="30" t="str">
        <f>CONCATENATE($S$2&amp;": "&amp;VLOOKUP($B66,$N$3:$U$23,6,0))</f>
        <v>Text col: White</v>
      </c>
      <c r="G67" s="30" t="str">
        <f>CONCATENATE($T$2&amp;": "&amp;VLOOKUP($B66,$N$3:$U$23,7,0))</f>
        <v>BG col: Teal</v>
      </c>
      <c r="H67" s="80" t="str">
        <f>CONCATENATE($U$2&amp;": "&amp;VLOOKUP($B66,$N$3:$U$23,8,0))</f>
        <v>Just: Left</v>
      </c>
      <c r="I67" s="88"/>
      <c r="J67" s="12"/>
      <c r="K67" s="212" t="s">
        <v>64</v>
      </c>
      <c r="L67" s="103"/>
      <c r="M67" s="1"/>
      <c r="N67" s="11"/>
      <c r="O67" s="11"/>
      <c r="P67" s="11"/>
      <c r="Q67" s="11"/>
      <c r="R67" s="11"/>
      <c r="S67" s="11"/>
      <c r="T67"/>
      <c r="U67"/>
    </row>
    <row r="68" spans="1:21" s="12" customFormat="1" ht="15" x14ac:dyDescent="0.25">
      <c r="A68" s="65" t="s">
        <v>58</v>
      </c>
      <c r="B68" s="96" t="s">
        <v>72</v>
      </c>
      <c r="C68" s="96"/>
      <c r="D68" s="96"/>
      <c r="E68" s="96"/>
      <c r="F68" s="96"/>
      <c r="G68" s="96"/>
      <c r="H68" s="55"/>
      <c r="I68" s="86"/>
      <c r="J68" s="95"/>
      <c r="K68" s="212" t="s">
        <v>64</v>
      </c>
      <c r="L68" s="103"/>
      <c r="M68" s="1"/>
      <c r="N68" s="35"/>
      <c r="O68" s="38"/>
      <c r="P68" s="38"/>
      <c r="Q68" s="38"/>
      <c r="R68" s="38"/>
      <c r="S68" s="35"/>
    </row>
    <row r="69" spans="1:21" s="12" customFormat="1" ht="15" x14ac:dyDescent="0.25">
      <c r="A69" s="65" t="s">
        <v>59</v>
      </c>
      <c r="B69" s="96"/>
      <c r="C69" s="96"/>
      <c r="D69" s="96"/>
      <c r="E69" s="96"/>
      <c r="F69" s="96"/>
      <c r="G69" s="96"/>
      <c r="H69" s="55"/>
      <c r="I69" s="86"/>
      <c r="K69" s="212" t="s">
        <v>64</v>
      </c>
      <c r="L69" s="103"/>
      <c r="M69" s="1"/>
    </row>
    <row r="70" spans="1:21" s="12" customFormat="1" ht="15" x14ac:dyDescent="0.25">
      <c r="A70" s="66" t="s">
        <v>60</v>
      </c>
      <c r="B70" s="100" t="str">
        <f ca="1">CONCATENATE("Calculated on: ",TEXT(TODAY(),"dd-mmm-yy"))</f>
        <v>Calculated on: 28-Jun-24</v>
      </c>
      <c r="C70" s="41"/>
      <c r="D70" s="41"/>
      <c r="E70" s="41"/>
      <c r="F70" s="41"/>
      <c r="G70" s="41"/>
      <c r="H70" s="55"/>
      <c r="I70" s="86"/>
      <c r="K70" s="212" t="s">
        <v>197</v>
      </c>
      <c r="L70" s="103"/>
      <c r="M70" s="1"/>
    </row>
    <row r="71" spans="1:21" s="12" customFormat="1" ht="15" x14ac:dyDescent="0.25">
      <c r="A71" s="66" t="s">
        <v>57</v>
      </c>
      <c r="B71" s="512" t="s">
        <v>265</v>
      </c>
      <c r="C71" s="512"/>
      <c r="D71" s="512"/>
      <c r="E71" s="512"/>
      <c r="F71" s="512"/>
      <c r="G71" s="512"/>
      <c r="H71" s="55"/>
      <c r="I71" s="86"/>
      <c r="K71" s="212" t="s">
        <v>64</v>
      </c>
      <c r="L71" s="103"/>
      <c r="M71" s="1"/>
    </row>
    <row r="72" spans="1:21" s="12" customFormat="1" ht="15" x14ac:dyDescent="0.25">
      <c r="A72" s="66" t="s">
        <v>139</v>
      </c>
      <c r="B72" s="96" t="s">
        <v>64</v>
      </c>
      <c r="C72" s="96"/>
      <c r="D72" s="96"/>
      <c r="E72" s="96"/>
      <c r="F72" s="96"/>
      <c r="G72" s="96"/>
      <c r="H72" s="55"/>
      <c r="I72" s="86"/>
      <c r="K72" s="212" t="s">
        <v>64</v>
      </c>
      <c r="L72" s="103"/>
      <c r="M72" s="1"/>
      <c r="T72" s="95"/>
      <c r="U72" s="95"/>
    </row>
    <row r="73" spans="1:21" s="12" customFormat="1" ht="15" x14ac:dyDescent="0.25">
      <c r="A73" s="66" t="s">
        <v>140</v>
      </c>
      <c r="B73" s="96" t="s">
        <v>64</v>
      </c>
      <c r="C73" s="96"/>
      <c r="D73" s="96"/>
      <c r="E73" s="96"/>
      <c r="F73" s="96"/>
      <c r="G73" s="96"/>
      <c r="H73" s="55"/>
      <c r="I73" s="86"/>
      <c r="K73" s="212" t="s">
        <v>64</v>
      </c>
      <c r="L73" s="103"/>
      <c r="M73" s="1"/>
      <c r="N73" s="95"/>
      <c r="O73" s="95"/>
      <c r="P73" s="95"/>
      <c r="Q73" s="95"/>
      <c r="R73" s="95"/>
      <c r="S73" s="95"/>
    </row>
    <row r="74" spans="1:21" s="12" customFormat="1" ht="15" x14ac:dyDescent="0.25">
      <c r="A74" s="66" t="s">
        <v>141</v>
      </c>
      <c r="B74" s="96" t="s">
        <v>64</v>
      </c>
      <c r="C74" s="96"/>
      <c r="D74" s="96"/>
      <c r="E74" s="96"/>
      <c r="F74" s="96"/>
      <c r="G74" s="96"/>
      <c r="H74" s="55"/>
      <c r="I74" s="86"/>
      <c r="K74" s="212" t="s">
        <v>64</v>
      </c>
      <c r="L74" s="103"/>
      <c r="M74" s="1"/>
    </row>
    <row r="75" spans="1:21" s="12" customFormat="1" ht="15" x14ac:dyDescent="0.25">
      <c r="A75" s="66" t="s">
        <v>142</v>
      </c>
      <c r="B75" s="29" t="s">
        <v>64</v>
      </c>
      <c r="C75" s="96"/>
      <c r="D75" s="96"/>
      <c r="E75" s="96"/>
      <c r="F75" s="96"/>
      <c r="G75" s="96"/>
      <c r="H75" s="55"/>
      <c r="I75" s="86"/>
      <c r="K75" s="212" t="s">
        <v>64</v>
      </c>
      <c r="L75" s="103"/>
      <c r="M75" s="1"/>
    </row>
    <row r="76" spans="1:21" customFormat="1" ht="30" x14ac:dyDescent="0.25">
      <c r="A76" s="67" t="s">
        <v>143</v>
      </c>
      <c r="B76" s="96" t="str">
        <f>IF(B66=$N$4,"Yes","No")</f>
        <v>No</v>
      </c>
      <c r="C76" s="96"/>
      <c r="D76" s="96"/>
      <c r="E76" s="96"/>
      <c r="F76" s="96"/>
      <c r="G76" s="96"/>
      <c r="H76" s="82"/>
      <c r="I76" s="85"/>
      <c r="J76" s="12"/>
      <c r="K76" s="212" t="s">
        <v>64</v>
      </c>
      <c r="L76" s="103"/>
      <c r="M76" s="1"/>
      <c r="N76" s="12"/>
      <c r="O76" s="12"/>
      <c r="P76" s="12"/>
      <c r="Q76" s="12"/>
      <c r="R76" s="12"/>
      <c r="S76" s="12"/>
      <c r="T76" s="12"/>
      <c r="U76" s="12"/>
    </row>
    <row r="77" spans="1:21" s="12" customFormat="1" ht="15" customHeight="1" x14ac:dyDescent="0.25">
      <c r="A77" s="65" t="s">
        <v>66</v>
      </c>
      <c r="B77" s="512" t="s">
        <v>221</v>
      </c>
      <c r="C77" s="512"/>
      <c r="D77" s="512"/>
      <c r="E77" s="512"/>
      <c r="F77" s="512"/>
      <c r="G77" s="512"/>
      <c r="H77" s="55"/>
      <c r="I77" s="86"/>
      <c r="J77" s="34"/>
      <c r="K77" s="212" t="s">
        <v>64</v>
      </c>
      <c r="L77" s="103"/>
      <c r="M77" s="1"/>
    </row>
    <row r="78" spans="1:21" s="12" customFormat="1" ht="15" thickBot="1" x14ac:dyDescent="0.25">
      <c r="A78" s="68"/>
      <c r="B78" s="96"/>
      <c r="C78" s="96"/>
      <c r="D78" s="96"/>
      <c r="E78" s="96"/>
      <c r="F78" s="96"/>
      <c r="G78" s="96"/>
      <c r="H78" s="55"/>
      <c r="I78" s="86"/>
      <c r="K78" s="212" t="s">
        <v>64</v>
      </c>
      <c r="L78" s="103"/>
      <c r="M78" s="1"/>
    </row>
    <row r="79" spans="1:21" ht="15.75" thickBot="1" x14ac:dyDescent="0.3">
      <c r="A79" s="204" t="s">
        <v>151</v>
      </c>
      <c r="B79" s="205" t="s">
        <v>101</v>
      </c>
      <c r="C79" s="206"/>
      <c r="D79" s="206"/>
      <c r="E79" s="206"/>
      <c r="F79" s="206"/>
      <c r="G79" s="206"/>
      <c r="H79" s="207"/>
      <c r="K79" s="212" t="s">
        <v>64</v>
      </c>
      <c r="L79" s="103"/>
      <c r="M79" s="1"/>
      <c r="N79" s="12"/>
      <c r="O79" s="12"/>
      <c r="R79" s="12"/>
      <c r="S79" s="12"/>
      <c r="T79" s="12"/>
      <c r="U79" s="12"/>
    </row>
    <row r="80" spans="1:21" s="12" customFormat="1" ht="15" x14ac:dyDescent="0.25">
      <c r="A80" s="65" t="s">
        <v>57</v>
      </c>
      <c r="B80" s="37" t="s">
        <v>99</v>
      </c>
      <c r="C80" s="37"/>
      <c r="D80" s="37"/>
      <c r="E80" s="37"/>
      <c r="F80" s="37"/>
      <c r="G80" s="37"/>
      <c r="H80" s="55"/>
      <c r="I80" s="86"/>
      <c r="J80" s="5"/>
      <c r="K80" s="212" t="s">
        <v>64</v>
      </c>
      <c r="L80" s="103"/>
      <c r="M80" s="1"/>
    </row>
    <row r="81" spans="1:21" s="32" customFormat="1" ht="29.25" x14ac:dyDescent="0.25">
      <c r="A81" s="64"/>
      <c r="B81" s="30" t="str">
        <f>CONCATENATE($O$2&amp;": "&amp;VLOOKUP($B80,$N$3:$U$23,2,0))</f>
        <v>Font: Arial</v>
      </c>
      <c r="C81" s="30" t="str">
        <f>CONCATENATE($P$2&amp;": "&amp;VLOOKUP($B80,$N$3:$U$23,3,0))</f>
        <v>T-face: Normal</v>
      </c>
      <c r="D81" s="30" t="str">
        <f>CONCATENATE($Q$2&amp;": "&amp;VLOOKUP($B80,$N$3:$U$23,4,0))</f>
        <v>Font size: 11</v>
      </c>
      <c r="E81" s="30" t="str">
        <f>CONCATENATE($R$2&amp;": "&amp;VLOOKUP($B80,$N$3:$U$23,5,0))</f>
        <v>Row height: 24.75</v>
      </c>
      <c r="F81" s="30" t="str">
        <f>CONCATENATE($S$2&amp;": "&amp;VLOOKUP($B80,$N$3:$U$23,6,0))</f>
        <v>Text col: Black</v>
      </c>
      <c r="G81" s="30" t="str">
        <f>CONCATENATE($T$2&amp;": "&amp;VLOOKUP($B80,$N$3:$U$23,7,0))</f>
        <v>BG col: White</v>
      </c>
      <c r="H81" s="80" t="str">
        <f>CONCATENATE($U$2&amp;": "&amp;VLOOKUP($B80,$N$3:$U$23,8,0))</f>
        <v>Just: Left</v>
      </c>
      <c r="I81" s="88"/>
      <c r="J81" s="12"/>
      <c r="K81" s="212" t="s">
        <v>64</v>
      </c>
      <c r="L81" s="103"/>
      <c r="M81" s="1"/>
      <c r="N81" s="11"/>
      <c r="O81" s="11"/>
      <c r="P81" s="11"/>
      <c r="Q81" s="11"/>
      <c r="R81" s="11"/>
      <c r="S81" s="11"/>
      <c r="T81"/>
      <c r="U81"/>
    </row>
    <row r="82" spans="1:21" s="12" customFormat="1" ht="15" x14ac:dyDescent="0.25">
      <c r="A82" s="65" t="s">
        <v>58</v>
      </c>
      <c r="B82" s="37" t="s">
        <v>72</v>
      </c>
      <c r="C82" s="37"/>
      <c r="D82" s="37"/>
      <c r="E82" s="37"/>
      <c r="F82" s="37"/>
      <c r="G82" s="37"/>
      <c r="H82" s="55"/>
      <c r="I82" s="86"/>
      <c r="J82" s="32"/>
      <c r="K82" s="212" t="s">
        <v>64</v>
      </c>
      <c r="L82" s="103"/>
      <c r="M82" s="1"/>
      <c r="N82" s="35"/>
      <c r="O82" s="38"/>
      <c r="P82" s="38"/>
      <c r="Q82" s="38"/>
      <c r="R82" s="38"/>
      <c r="S82" s="35"/>
    </row>
    <row r="83" spans="1:21" s="12" customFormat="1" ht="15" x14ac:dyDescent="0.25">
      <c r="A83" s="65" t="s">
        <v>59</v>
      </c>
      <c r="B83" s="165" t="s">
        <v>189</v>
      </c>
      <c r="C83" s="165"/>
      <c r="D83" s="165"/>
      <c r="E83" s="165"/>
      <c r="F83" s="165"/>
      <c r="G83" s="165"/>
      <c r="H83" s="55"/>
      <c r="I83" s="86"/>
      <c r="K83" s="212" t="s">
        <v>64</v>
      </c>
      <c r="L83" s="103"/>
      <c r="M83" s="1"/>
      <c r="T83" s="5"/>
      <c r="U83" s="5"/>
    </row>
    <row r="84" spans="1:21" s="12" customFormat="1" ht="15" x14ac:dyDescent="0.25">
      <c r="A84" s="66" t="s">
        <v>60</v>
      </c>
      <c r="B84" s="37" t="s">
        <v>73</v>
      </c>
      <c r="C84" s="37"/>
      <c r="D84" s="37"/>
      <c r="E84" s="37"/>
      <c r="F84" s="37"/>
      <c r="G84" s="37"/>
      <c r="H84" s="55"/>
      <c r="I84" s="86"/>
      <c r="K84" s="212" t="s">
        <v>64</v>
      </c>
      <c r="L84" s="103"/>
      <c r="M84" s="1"/>
      <c r="N84" s="5"/>
      <c r="O84" s="5"/>
      <c r="R84" s="5"/>
      <c r="S84" s="5"/>
      <c r="T84" s="5"/>
      <c r="U84" s="5"/>
    </row>
    <row r="85" spans="1:21" s="12" customFormat="1" ht="15" x14ac:dyDescent="0.25">
      <c r="A85" s="66" t="s">
        <v>57</v>
      </c>
      <c r="B85" s="512" t="s">
        <v>71</v>
      </c>
      <c r="C85" s="512"/>
      <c r="D85" s="512"/>
      <c r="E85" s="512"/>
      <c r="F85" s="512"/>
      <c r="G85" s="512"/>
      <c r="H85" s="55"/>
      <c r="I85" s="86"/>
      <c r="K85" s="212" t="s">
        <v>64</v>
      </c>
      <c r="L85" s="103"/>
      <c r="M85" s="1"/>
      <c r="N85" s="5"/>
      <c r="O85" s="5"/>
      <c r="R85" s="5"/>
      <c r="S85" s="5"/>
    </row>
    <row r="86" spans="1:21" s="12" customFormat="1" ht="15" x14ac:dyDescent="0.25">
      <c r="A86" s="66" t="s">
        <v>139</v>
      </c>
      <c r="B86" s="37" t="s">
        <v>64</v>
      </c>
      <c r="C86" s="37"/>
      <c r="D86" s="37"/>
      <c r="E86" s="37"/>
      <c r="F86" s="37"/>
      <c r="G86" s="37"/>
      <c r="H86" s="55"/>
      <c r="I86" s="86"/>
      <c r="K86" s="212" t="s">
        <v>64</v>
      </c>
      <c r="L86" s="103"/>
      <c r="M86" s="1"/>
      <c r="T86" s="32"/>
      <c r="U86" s="32"/>
    </row>
    <row r="87" spans="1:21" s="12" customFormat="1" ht="15" x14ac:dyDescent="0.25">
      <c r="A87" s="66" t="s">
        <v>140</v>
      </c>
      <c r="B87" s="37" t="s">
        <v>64</v>
      </c>
      <c r="C87" s="37"/>
      <c r="D87" s="37"/>
      <c r="E87" s="37"/>
      <c r="F87" s="37"/>
      <c r="G87" s="37"/>
      <c r="H87" s="55"/>
      <c r="I87" s="86"/>
      <c r="K87" s="212" t="s">
        <v>64</v>
      </c>
      <c r="L87" s="103"/>
      <c r="M87" s="1"/>
      <c r="N87" s="32"/>
      <c r="O87" s="32"/>
      <c r="P87" s="32"/>
      <c r="Q87" s="32"/>
      <c r="R87" s="32"/>
      <c r="S87" s="32"/>
    </row>
    <row r="88" spans="1:21" s="12" customFormat="1" ht="15" x14ac:dyDescent="0.25">
      <c r="A88" s="66" t="s">
        <v>141</v>
      </c>
      <c r="B88" s="37" t="s">
        <v>64</v>
      </c>
      <c r="C88" s="37"/>
      <c r="D88" s="37"/>
      <c r="E88" s="37"/>
      <c r="F88" s="37"/>
      <c r="G88" s="37"/>
      <c r="H88" s="55"/>
      <c r="I88" s="86"/>
      <c r="K88" s="212" t="s">
        <v>64</v>
      </c>
      <c r="L88" s="103"/>
      <c r="M88" s="1"/>
    </row>
    <row r="89" spans="1:21" s="12" customFormat="1" ht="15" x14ac:dyDescent="0.25">
      <c r="A89" s="66" t="s">
        <v>142</v>
      </c>
      <c r="B89" s="29" t="s">
        <v>64</v>
      </c>
      <c r="C89" s="37"/>
      <c r="D89" s="37"/>
      <c r="E89" s="37"/>
      <c r="F89" s="37"/>
      <c r="G89" s="37"/>
      <c r="H89" s="55"/>
      <c r="I89" s="86"/>
      <c r="K89" s="212" t="s">
        <v>64</v>
      </c>
      <c r="L89" s="103"/>
      <c r="M89" s="1"/>
    </row>
    <row r="90" spans="1:21" customFormat="1" ht="30" x14ac:dyDescent="0.25">
      <c r="A90" s="67" t="s">
        <v>143</v>
      </c>
      <c r="B90" s="37" t="str">
        <f>IF(B80=$N$4,"Yes","No")</f>
        <v>No</v>
      </c>
      <c r="C90" s="37"/>
      <c r="D90" s="37"/>
      <c r="E90" s="37"/>
      <c r="F90" s="37"/>
      <c r="G90" s="37"/>
      <c r="H90" s="82"/>
      <c r="I90" s="85"/>
      <c r="J90" s="12"/>
      <c r="K90" s="212" t="s">
        <v>64</v>
      </c>
      <c r="L90" s="103"/>
      <c r="M90" s="1"/>
      <c r="N90" s="12"/>
      <c r="O90" s="12"/>
      <c r="P90" s="12"/>
      <c r="Q90" s="12"/>
      <c r="R90" s="12"/>
      <c r="S90" s="12"/>
      <c r="T90" s="12"/>
      <c r="U90" s="12"/>
    </row>
    <row r="91" spans="1:21" s="12" customFormat="1" ht="15" x14ac:dyDescent="0.25">
      <c r="A91" s="65" t="s">
        <v>66</v>
      </c>
      <c r="B91" s="512" t="s">
        <v>74</v>
      </c>
      <c r="C91" s="512"/>
      <c r="D91" s="512"/>
      <c r="E91" s="512"/>
      <c r="F91" s="512"/>
      <c r="G91" s="512"/>
      <c r="H91" s="55"/>
      <c r="I91" s="86"/>
      <c r="J91" s="34"/>
      <c r="K91" s="212" t="s">
        <v>64</v>
      </c>
      <c r="L91" s="103"/>
      <c r="M91" s="1"/>
    </row>
    <row r="92" spans="1:21" s="12" customFormat="1" ht="15" thickBot="1" x14ac:dyDescent="0.25">
      <c r="A92" s="68"/>
      <c r="B92" s="37"/>
      <c r="C92" s="37"/>
      <c r="D92" s="37"/>
      <c r="E92" s="37"/>
      <c r="F92" s="37"/>
      <c r="G92" s="37"/>
      <c r="H92" s="55"/>
      <c r="I92" s="86"/>
      <c r="K92" s="212" t="s">
        <v>64</v>
      </c>
      <c r="L92" s="103"/>
      <c r="M92" s="1"/>
    </row>
    <row r="93" spans="1:21" s="12" customFormat="1" ht="15.75" thickBot="1" x14ac:dyDescent="0.3">
      <c r="A93" s="204" t="s">
        <v>152</v>
      </c>
      <c r="B93" s="205" t="s">
        <v>75</v>
      </c>
      <c r="C93" s="206"/>
      <c r="D93" s="206"/>
      <c r="E93" s="206"/>
      <c r="F93" s="206"/>
      <c r="G93" s="206"/>
      <c r="H93" s="207"/>
      <c r="I93" s="86"/>
      <c r="K93" s="212" t="s">
        <v>64</v>
      </c>
      <c r="L93" s="103"/>
      <c r="M93" s="1"/>
    </row>
    <row r="94" spans="1:21" s="12" customFormat="1" ht="15" x14ac:dyDescent="0.25">
      <c r="A94" s="65" t="s">
        <v>57</v>
      </c>
      <c r="B94" s="37" t="s">
        <v>102</v>
      </c>
      <c r="C94" s="37"/>
      <c r="D94" s="37"/>
      <c r="E94" s="37"/>
      <c r="F94" s="37"/>
      <c r="G94" s="37"/>
      <c r="H94" s="55"/>
      <c r="I94" s="86"/>
      <c r="K94" s="212" t="s">
        <v>64</v>
      </c>
      <c r="L94" s="103"/>
      <c r="M94" s="1"/>
    </row>
    <row r="95" spans="1:21" s="32" customFormat="1" ht="29.25" x14ac:dyDescent="0.25">
      <c r="A95" s="64"/>
      <c r="B95" s="30" t="str">
        <f>CONCATENATE($O$2&amp;": "&amp;VLOOKUP($B94,$N$3:$U$23,2,0))</f>
        <v>Font: Arial</v>
      </c>
      <c r="C95" s="30" t="str">
        <f>CONCATENATE($P$2&amp;": "&amp;VLOOKUP($B94,$N$3:$U$23,3,0))</f>
        <v>T-face: Normal</v>
      </c>
      <c r="D95" s="30" t="str">
        <f>CONCATENATE($Q$2&amp;": "&amp;VLOOKUP($B94,$N$3:$U$23,4,0))</f>
        <v>Font size: 11</v>
      </c>
      <c r="E95" s="30" t="str">
        <f>CONCATENATE($R$2&amp;": "&amp;VLOOKUP($B94,$N$3:$U$23,5,0))</f>
        <v>Row height: 15</v>
      </c>
      <c r="F95" s="30" t="str">
        <f>CONCATENATE($S$2&amp;": "&amp;VLOOKUP($B94,$N$3:$U$23,6,0))</f>
        <v>Text col: Black</v>
      </c>
      <c r="G95" s="30" t="str">
        <f>CONCATENATE($T$2&amp;": "&amp;VLOOKUP($B94,$N$3:$U$23,7,0))</f>
        <v>BG col: White</v>
      </c>
      <c r="H95" s="80" t="str">
        <f>CONCATENATE($U$2&amp;": "&amp;VLOOKUP($B94,$N$3:$U$23,8,0))</f>
        <v>Just: Left</v>
      </c>
      <c r="I95" s="88"/>
      <c r="J95" s="12"/>
      <c r="K95" s="212" t="s">
        <v>64</v>
      </c>
      <c r="L95" s="103"/>
      <c r="M95" s="1"/>
      <c r="N95" s="12"/>
      <c r="O95" s="12"/>
      <c r="P95" s="12"/>
      <c r="Q95" s="12"/>
      <c r="R95" s="12"/>
      <c r="S95" s="12"/>
      <c r="T95"/>
      <c r="U95"/>
    </row>
    <row r="96" spans="1:21" s="12" customFormat="1" ht="15" x14ac:dyDescent="0.25">
      <c r="A96" s="65" t="s">
        <v>58</v>
      </c>
      <c r="B96" s="37" t="s">
        <v>72</v>
      </c>
      <c r="C96" s="37"/>
      <c r="D96" s="37"/>
      <c r="E96" s="37"/>
      <c r="F96" s="37"/>
      <c r="G96" s="37"/>
      <c r="H96" s="55"/>
      <c r="I96" s="86"/>
      <c r="J96" s="32"/>
      <c r="K96" s="212" t="s">
        <v>64</v>
      </c>
      <c r="L96" s="103"/>
      <c r="M96" s="1"/>
      <c r="N96" s="35"/>
      <c r="O96" s="38"/>
      <c r="P96" s="38"/>
      <c r="Q96" s="38"/>
      <c r="R96" s="38"/>
      <c r="S96" s="35"/>
    </row>
    <row r="97" spans="1:21" s="12" customFormat="1" ht="15" x14ac:dyDescent="0.25">
      <c r="A97" s="65" t="s">
        <v>59</v>
      </c>
      <c r="B97" s="165" t="s">
        <v>190</v>
      </c>
      <c r="C97" s="165"/>
      <c r="D97" s="165"/>
      <c r="E97" s="165"/>
      <c r="F97" s="165"/>
      <c r="G97" s="165"/>
      <c r="H97" s="55"/>
      <c r="I97" s="86"/>
      <c r="K97" s="212" t="s">
        <v>64</v>
      </c>
      <c r="L97" s="103"/>
      <c r="M97" s="1"/>
    </row>
    <row r="98" spans="1:21" s="12" customFormat="1" ht="15" x14ac:dyDescent="0.25">
      <c r="A98" s="66" t="s">
        <v>60</v>
      </c>
      <c r="B98" s="37" t="s">
        <v>73</v>
      </c>
      <c r="C98" s="37"/>
      <c r="D98" s="37"/>
      <c r="E98" s="37"/>
      <c r="F98" s="37"/>
      <c r="G98" s="37"/>
      <c r="H98" s="55"/>
      <c r="I98" s="86"/>
      <c r="K98" s="212" t="s">
        <v>64</v>
      </c>
      <c r="L98" s="103"/>
      <c r="M98" s="1"/>
    </row>
    <row r="99" spans="1:21" s="12" customFormat="1" ht="15" x14ac:dyDescent="0.25">
      <c r="A99" s="66" t="s">
        <v>57</v>
      </c>
      <c r="B99" s="512" t="s">
        <v>71</v>
      </c>
      <c r="C99" s="512"/>
      <c r="D99" s="512"/>
      <c r="E99" s="512"/>
      <c r="F99" s="512"/>
      <c r="G99" s="512"/>
      <c r="H99" s="55"/>
      <c r="I99" s="86"/>
      <c r="K99" s="212" t="s">
        <v>64</v>
      </c>
      <c r="L99" s="103"/>
      <c r="M99" s="1"/>
    </row>
    <row r="100" spans="1:21" s="12" customFormat="1" ht="15" x14ac:dyDescent="0.25">
      <c r="A100" s="66" t="s">
        <v>139</v>
      </c>
      <c r="B100" s="37" t="s">
        <v>64</v>
      </c>
      <c r="C100" s="37"/>
      <c r="D100" s="37"/>
      <c r="E100" s="37"/>
      <c r="F100" s="37"/>
      <c r="G100" s="37"/>
      <c r="H100" s="55"/>
      <c r="I100" s="86"/>
      <c r="K100" s="212" t="s">
        <v>64</v>
      </c>
      <c r="L100" s="103"/>
      <c r="M100" s="1"/>
      <c r="T100" s="32"/>
      <c r="U100" s="32"/>
    </row>
    <row r="101" spans="1:21" s="12" customFormat="1" ht="15" x14ac:dyDescent="0.25">
      <c r="A101" s="66" t="s">
        <v>140</v>
      </c>
      <c r="B101" s="37" t="s">
        <v>64</v>
      </c>
      <c r="C101" s="37"/>
      <c r="D101" s="37"/>
      <c r="E101" s="37"/>
      <c r="F101" s="37"/>
      <c r="G101" s="37"/>
      <c r="H101" s="55"/>
      <c r="I101" s="86"/>
      <c r="K101" s="212" t="s">
        <v>64</v>
      </c>
      <c r="L101" s="103"/>
      <c r="M101" s="1"/>
      <c r="N101" s="32"/>
      <c r="O101" s="32"/>
      <c r="P101" s="32"/>
      <c r="Q101" s="32"/>
      <c r="R101" s="32"/>
      <c r="S101" s="32"/>
    </row>
    <row r="102" spans="1:21" s="12" customFormat="1" ht="15" x14ac:dyDescent="0.25">
      <c r="A102" s="66" t="s">
        <v>141</v>
      </c>
      <c r="B102" s="37" t="s">
        <v>64</v>
      </c>
      <c r="C102" s="37"/>
      <c r="D102" s="37"/>
      <c r="E102" s="37"/>
      <c r="F102" s="37"/>
      <c r="G102" s="37"/>
      <c r="H102" s="55"/>
      <c r="I102" s="86"/>
      <c r="K102" s="212" t="s">
        <v>64</v>
      </c>
      <c r="L102" s="103"/>
      <c r="M102" s="1"/>
    </row>
    <row r="103" spans="1:21" s="12" customFormat="1" ht="15" x14ac:dyDescent="0.25">
      <c r="A103" s="66" t="s">
        <v>142</v>
      </c>
      <c r="B103" s="29" t="s">
        <v>64</v>
      </c>
      <c r="C103" s="37"/>
      <c r="D103" s="37"/>
      <c r="E103" s="37"/>
      <c r="F103" s="37"/>
      <c r="G103" s="37"/>
      <c r="H103" s="55"/>
      <c r="I103" s="86"/>
      <c r="K103" s="212" t="s">
        <v>64</v>
      </c>
      <c r="L103" s="103"/>
      <c r="M103" s="1"/>
    </row>
    <row r="104" spans="1:21" customFormat="1" ht="30" x14ac:dyDescent="0.25">
      <c r="A104" s="67" t="s">
        <v>143</v>
      </c>
      <c r="B104" s="37" t="str">
        <f>IF(B94=$N$4,"Yes","No")</f>
        <v>No</v>
      </c>
      <c r="C104" s="37"/>
      <c r="D104" s="37"/>
      <c r="E104" s="37"/>
      <c r="F104" s="37"/>
      <c r="G104" s="37"/>
      <c r="H104" s="82"/>
      <c r="I104" s="85"/>
      <c r="J104" s="12"/>
      <c r="K104" s="212" t="s">
        <v>64</v>
      </c>
      <c r="L104" s="103"/>
      <c r="M104" s="1"/>
      <c r="N104" s="12"/>
      <c r="O104" s="12"/>
      <c r="P104" s="12"/>
      <c r="Q104" s="12"/>
      <c r="R104" s="12"/>
      <c r="S104" s="12"/>
      <c r="T104" s="12"/>
      <c r="U104" s="12"/>
    </row>
    <row r="105" spans="1:21" s="12" customFormat="1" ht="15" x14ac:dyDescent="0.25">
      <c r="A105" s="65" t="s">
        <v>66</v>
      </c>
      <c r="B105" s="512" t="s">
        <v>74</v>
      </c>
      <c r="C105" s="512"/>
      <c r="D105" s="512"/>
      <c r="E105" s="512"/>
      <c r="F105" s="512"/>
      <c r="G105" s="512"/>
      <c r="H105" s="55"/>
      <c r="I105" s="86"/>
      <c r="J105" s="34"/>
      <c r="K105" s="212" t="s">
        <v>64</v>
      </c>
      <c r="L105" s="103"/>
      <c r="M105" s="1"/>
    </row>
    <row r="106" spans="1:21" s="12" customFormat="1" ht="15" thickBot="1" x14ac:dyDescent="0.25">
      <c r="A106" s="68"/>
      <c r="B106" s="37"/>
      <c r="C106" s="37"/>
      <c r="D106" s="37"/>
      <c r="E106" s="37"/>
      <c r="F106" s="37"/>
      <c r="G106" s="37"/>
      <c r="H106" s="55"/>
      <c r="I106" s="86"/>
      <c r="K106" s="212" t="s">
        <v>64</v>
      </c>
      <c r="L106" s="103"/>
      <c r="M106" s="1"/>
    </row>
    <row r="107" spans="1:21" s="12" customFormat="1" ht="15.75" thickBot="1" x14ac:dyDescent="0.3">
      <c r="A107" s="204" t="s">
        <v>153</v>
      </c>
      <c r="B107" s="205" t="s">
        <v>75</v>
      </c>
      <c r="C107" s="206"/>
      <c r="D107" s="206"/>
      <c r="E107" s="206"/>
      <c r="F107" s="206"/>
      <c r="G107" s="206"/>
      <c r="H107" s="207"/>
      <c r="I107" s="86"/>
      <c r="K107" s="212" t="s">
        <v>64</v>
      </c>
      <c r="L107" s="103"/>
      <c r="M107" s="1"/>
    </row>
    <row r="108" spans="1:21" s="12" customFormat="1" ht="15" x14ac:dyDescent="0.25">
      <c r="A108" s="65" t="s">
        <v>57</v>
      </c>
      <c r="B108" s="37" t="s">
        <v>102</v>
      </c>
      <c r="C108" s="37"/>
      <c r="D108" s="37"/>
      <c r="E108" s="37"/>
      <c r="F108" s="37"/>
      <c r="G108" s="37"/>
      <c r="H108" s="55"/>
      <c r="I108" s="86"/>
      <c r="K108" s="212" t="s">
        <v>64</v>
      </c>
      <c r="L108" s="103"/>
      <c r="M108" s="1"/>
    </row>
    <row r="109" spans="1:21" s="12" customFormat="1" ht="15" x14ac:dyDescent="0.25">
      <c r="A109" s="65"/>
      <c r="B109" s="33" t="str">
        <f>CONCATENATE($O$2&amp;": "&amp;VLOOKUP($B108,$N$3:$U$23,2,0))</f>
        <v>Font: Arial</v>
      </c>
      <c r="C109" s="33" t="str">
        <f>CONCATENATE($P$2&amp;": "&amp;VLOOKUP($B108,$N$3:$U$23,3,0))</f>
        <v>T-face: Normal</v>
      </c>
      <c r="D109" s="33" t="str">
        <f>CONCATENATE($Q$2&amp;": "&amp;VLOOKUP($B108,$N$3:$U$23,4,0))</f>
        <v>Font size: 11</v>
      </c>
      <c r="E109" s="33" t="str">
        <f>CONCATENATE($R$2&amp;": "&amp;VLOOKUP($B108,$N$3:$U$23,5,0))</f>
        <v>Row height: 15</v>
      </c>
      <c r="F109" s="33" t="str">
        <f>CONCATENATE($S$2&amp;": "&amp;VLOOKUP($B108,$N$3:$U$23,6,0))</f>
        <v>Text col: Black</v>
      </c>
      <c r="G109" s="33" t="str">
        <f>CONCATENATE($T$2&amp;": "&amp;VLOOKUP($B108,$N$3:$U$23,7,0))</f>
        <v>BG col: White</v>
      </c>
      <c r="H109" s="83" t="str">
        <f>CONCATENATE($U$2&amp;": "&amp;VLOOKUP($B108,$N$3:$U$23,8,0))</f>
        <v>Just: Left</v>
      </c>
      <c r="I109" s="86"/>
      <c r="K109" s="212" t="s">
        <v>64</v>
      </c>
      <c r="L109" s="103"/>
      <c r="M109" s="1"/>
      <c r="T109"/>
      <c r="U109"/>
    </row>
    <row r="110" spans="1:21" s="12" customFormat="1" ht="15" x14ac:dyDescent="0.25">
      <c r="A110" s="65" t="s">
        <v>58</v>
      </c>
      <c r="B110" s="37" t="s">
        <v>72</v>
      </c>
      <c r="C110" s="37"/>
      <c r="D110" s="37"/>
      <c r="E110" s="37"/>
      <c r="F110" s="37"/>
      <c r="G110" s="37"/>
      <c r="H110" s="55"/>
      <c r="I110" s="86"/>
      <c r="K110" s="212" t="s">
        <v>64</v>
      </c>
      <c r="L110" s="103"/>
      <c r="M110" s="1"/>
      <c r="N110" s="35"/>
      <c r="O110" s="38"/>
      <c r="P110" s="38"/>
      <c r="Q110" s="38"/>
      <c r="R110" s="38"/>
      <c r="S110" s="35"/>
    </row>
    <row r="111" spans="1:21" s="12" customFormat="1" ht="15" x14ac:dyDescent="0.25">
      <c r="A111" s="65" t="s">
        <v>59</v>
      </c>
      <c r="B111" s="165" t="s">
        <v>15</v>
      </c>
      <c r="C111" s="165"/>
      <c r="D111" s="165"/>
      <c r="E111" s="165"/>
      <c r="F111" s="165"/>
      <c r="G111" s="165"/>
      <c r="H111" s="55"/>
      <c r="I111" s="86"/>
      <c r="K111" s="212" t="s">
        <v>64</v>
      </c>
      <c r="L111" s="103"/>
      <c r="M111" s="1"/>
    </row>
    <row r="112" spans="1:21" s="12" customFormat="1" ht="15" x14ac:dyDescent="0.25">
      <c r="A112" s="66" t="s">
        <v>60</v>
      </c>
      <c r="B112" s="37" t="s">
        <v>73</v>
      </c>
      <c r="C112" s="37"/>
      <c r="D112" s="37"/>
      <c r="E112" s="37"/>
      <c r="F112" s="37"/>
      <c r="G112" s="37"/>
      <c r="H112" s="55"/>
      <c r="I112" s="86"/>
      <c r="K112" s="212" t="s">
        <v>64</v>
      </c>
      <c r="L112" s="103"/>
      <c r="M112" s="1"/>
    </row>
    <row r="113" spans="1:21" s="12" customFormat="1" ht="15" x14ac:dyDescent="0.25">
      <c r="A113" s="66" t="s">
        <v>57</v>
      </c>
      <c r="B113" s="512" t="s">
        <v>71</v>
      </c>
      <c r="C113" s="512"/>
      <c r="D113" s="512"/>
      <c r="E113" s="512"/>
      <c r="F113" s="512"/>
      <c r="G113" s="512"/>
      <c r="H113" s="55"/>
      <c r="I113" s="86"/>
      <c r="K113" s="212" t="s">
        <v>64</v>
      </c>
      <c r="L113" s="103"/>
      <c r="M113" s="1"/>
    </row>
    <row r="114" spans="1:21" s="12" customFormat="1" ht="15" x14ac:dyDescent="0.25">
      <c r="A114" s="66" t="s">
        <v>139</v>
      </c>
      <c r="B114" s="37" t="s">
        <v>64</v>
      </c>
      <c r="C114" s="37"/>
      <c r="D114" s="37"/>
      <c r="E114" s="37"/>
      <c r="F114" s="37"/>
      <c r="G114" s="37"/>
      <c r="H114" s="55"/>
      <c r="I114" s="86"/>
      <c r="K114" s="212" t="s">
        <v>64</v>
      </c>
      <c r="L114" s="103"/>
      <c r="M114" s="1"/>
    </row>
    <row r="115" spans="1:21" s="12" customFormat="1" ht="15" x14ac:dyDescent="0.25">
      <c r="A115" s="66" t="s">
        <v>140</v>
      </c>
      <c r="B115" s="37" t="s">
        <v>64</v>
      </c>
      <c r="C115" s="37"/>
      <c r="D115" s="37"/>
      <c r="E115" s="37"/>
      <c r="F115" s="37"/>
      <c r="G115" s="37"/>
      <c r="H115" s="55"/>
      <c r="I115" s="86"/>
      <c r="K115" s="212" t="s">
        <v>64</v>
      </c>
      <c r="L115" s="103"/>
      <c r="M115" s="1"/>
    </row>
    <row r="116" spans="1:21" s="12" customFormat="1" ht="15" x14ac:dyDescent="0.25">
      <c r="A116" s="66" t="s">
        <v>141</v>
      </c>
      <c r="B116" s="37" t="s">
        <v>64</v>
      </c>
      <c r="C116" s="37"/>
      <c r="D116" s="37"/>
      <c r="E116" s="37"/>
      <c r="F116" s="37"/>
      <c r="G116" s="37"/>
      <c r="H116" s="55"/>
      <c r="I116" s="86"/>
      <c r="K116" s="212" t="s">
        <v>64</v>
      </c>
      <c r="L116" s="103"/>
      <c r="M116" s="1"/>
    </row>
    <row r="117" spans="1:21" s="12" customFormat="1" ht="15" x14ac:dyDescent="0.25">
      <c r="A117" s="66" t="s">
        <v>142</v>
      </c>
      <c r="B117" s="29" t="s">
        <v>64</v>
      </c>
      <c r="C117" s="37"/>
      <c r="D117" s="37"/>
      <c r="E117" s="37"/>
      <c r="F117" s="37"/>
      <c r="G117" s="37"/>
      <c r="H117" s="55"/>
      <c r="I117" s="86"/>
      <c r="K117" s="212" t="s">
        <v>64</v>
      </c>
      <c r="L117" s="103"/>
      <c r="M117" s="1"/>
    </row>
    <row r="118" spans="1:21" customFormat="1" ht="30" x14ac:dyDescent="0.25">
      <c r="A118" s="67" t="s">
        <v>143</v>
      </c>
      <c r="B118" s="37" t="str">
        <f>IF(B108=$N$4,"Yes","No")</f>
        <v>No</v>
      </c>
      <c r="C118" s="37"/>
      <c r="D118" s="37"/>
      <c r="E118" s="37"/>
      <c r="F118" s="37"/>
      <c r="G118" s="37"/>
      <c r="H118" s="82"/>
      <c r="I118" s="85"/>
      <c r="J118" s="12"/>
      <c r="K118" s="212" t="s">
        <v>64</v>
      </c>
      <c r="L118" s="103"/>
      <c r="M118" s="1"/>
      <c r="N118" s="12"/>
      <c r="O118" s="12"/>
      <c r="P118" s="12"/>
      <c r="Q118" s="12"/>
      <c r="R118" s="12"/>
      <c r="S118" s="12"/>
      <c r="T118" s="12"/>
      <c r="U118" s="12"/>
    </row>
    <row r="119" spans="1:21" s="12" customFormat="1" ht="15" x14ac:dyDescent="0.25">
      <c r="A119" s="65" t="s">
        <v>66</v>
      </c>
      <c r="B119" s="512" t="s">
        <v>74</v>
      </c>
      <c r="C119" s="512"/>
      <c r="D119" s="512"/>
      <c r="E119" s="512"/>
      <c r="F119" s="512"/>
      <c r="G119" s="512"/>
      <c r="H119" s="55"/>
      <c r="I119" s="86"/>
      <c r="J119" s="34"/>
      <c r="K119" s="212" t="s">
        <v>64</v>
      </c>
      <c r="L119" s="103"/>
      <c r="M119" s="1"/>
    </row>
    <row r="120" spans="1:21" s="12" customFormat="1" ht="15" thickBot="1" x14ac:dyDescent="0.25">
      <c r="A120" s="68"/>
      <c r="B120" s="37"/>
      <c r="C120" s="37"/>
      <c r="D120" s="37"/>
      <c r="E120" s="37"/>
      <c r="F120" s="37"/>
      <c r="G120" s="37"/>
      <c r="H120" s="55"/>
      <c r="I120" s="86"/>
      <c r="K120" s="212" t="s">
        <v>64</v>
      </c>
      <c r="L120" s="103"/>
      <c r="M120" s="1"/>
    </row>
    <row r="121" spans="1:21" s="12" customFormat="1" ht="15.75" thickBot="1" x14ac:dyDescent="0.3">
      <c r="A121" s="204" t="s">
        <v>154</v>
      </c>
      <c r="B121" s="205" t="s">
        <v>207</v>
      </c>
      <c r="C121" s="206"/>
      <c r="D121" s="206"/>
      <c r="E121" s="206"/>
      <c r="F121" s="206"/>
      <c r="G121" s="206"/>
      <c r="H121" s="207"/>
      <c r="I121" s="86"/>
      <c r="K121" s="212" t="s">
        <v>64</v>
      </c>
      <c r="L121" s="103"/>
      <c r="M121" s="1"/>
    </row>
    <row r="122" spans="1:21" s="12" customFormat="1" ht="15" x14ac:dyDescent="0.25">
      <c r="A122" s="65" t="s">
        <v>57</v>
      </c>
      <c r="B122" s="37" t="s">
        <v>99</v>
      </c>
      <c r="C122" s="37"/>
      <c r="D122" s="37"/>
      <c r="E122" s="37"/>
      <c r="F122" s="37"/>
      <c r="G122" s="37"/>
      <c r="H122" s="55"/>
      <c r="I122" s="86"/>
      <c r="K122" s="212" t="s">
        <v>64</v>
      </c>
      <c r="L122" s="103"/>
      <c r="M122" s="1"/>
    </row>
    <row r="123" spans="1:21" s="32" customFormat="1" ht="29.25" x14ac:dyDescent="0.25">
      <c r="A123" s="64"/>
      <c r="B123" s="30" t="str">
        <f>CONCATENATE($O$2&amp;": "&amp;VLOOKUP($B122,$N$3:$U$23,2,0))</f>
        <v>Font: Arial</v>
      </c>
      <c r="C123" s="30" t="str">
        <f>CONCATENATE($P$2&amp;": "&amp;VLOOKUP($B122,$N$3:$U$23,3,0))</f>
        <v>T-face: Normal</v>
      </c>
      <c r="D123" s="30" t="str">
        <f>CONCATENATE($Q$2&amp;": "&amp;VLOOKUP($B122,$N$3:$U$23,4,0))</f>
        <v>Font size: 11</v>
      </c>
      <c r="E123" s="30" t="str">
        <f>CONCATENATE($R$2&amp;": "&amp;VLOOKUP($B122,$N$3:$U$23,5,0))</f>
        <v>Row height: 24.75</v>
      </c>
      <c r="F123" s="30" t="str">
        <f>CONCATENATE($S$2&amp;": "&amp;VLOOKUP($B122,$N$3:$U$23,6,0))</f>
        <v>Text col: Black</v>
      </c>
      <c r="G123" s="30" t="str">
        <f>CONCATENATE($T$2&amp;": "&amp;VLOOKUP($B122,$N$3:$U$23,7,0))</f>
        <v>BG col: White</v>
      </c>
      <c r="H123" s="80" t="str">
        <f>CONCATENATE($U$2&amp;": "&amp;VLOOKUP($B122,$N$3:$U$23,8,0))</f>
        <v>Just: Left</v>
      </c>
      <c r="I123" s="88"/>
      <c r="J123" s="12"/>
      <c r="K123" s="212" t="s">
        <v>64</v>
      </c>
      <c r="L123" s="103"/>
      <c r="M123" s="1"/>
      <c r="N123" s="12"/>
      <c r="O123" s="12"/>
      <c r="P123" s="12"/>
      <c r="Q123" s="12"/>
      <c r="R123" s="12"/>
      <c r="S123" s="12"/>
      <c r="T123"/>
      <c r="U123"/>
    </row>
    <row r="124" spans="1:21" s="12" customFormat="1" ht="15" x14ac:dyDescent="0.25">
      <c r="A124" s="65" t="s">
        <v>58</v>
      </c>
      <c r="B124" s="37" t="s">
        <v>72</v>
      </c>
      <c r="C124" s="37"/>
      <c r="D124" s="37"/>
      <c r="E124" s="37"/>
      <c r="F124" s="37"/>
      <c r="G124" s="37"/>
      <c r="H124" s="55"/>
      <c r="I124" s="86"/>
      <c r="J124" s="32"/>
      <c r="K124" s="212" t="s">
        <v>64</v>
      </c>
      <c r="L124" s="103"/>
      <c r="M124" s="1"/>
      <c r="N124" s="35"/>
      <c r="O124" s="38"/>
      <c r="P124" s="38"/>
      <c r="Q124" s="38"/>
      <c r="R124" s="38"/>
      <c r="S124" s="35"/>
    </row>
    <row r="125" spans="1:21" s="12" customFormat="1" ht="15" x14ac:dyDescent="0.25">
      <c r="A125" s="65" t="s">
        <v>59</v>
      </c>
      <c r="B125" s="513" t="s">
        <v>492</v>
      </c>
      <c r="C125" s="514"/>
      <c r="D125" s="514"/>
      <c r="E125" s="514"/>
      <c r="F125" s="514"/>
      <c r="G125" s="514"/>
      <c r="H125" s="55"/>
      <c r="I125" s="86"/>
      <c r="K125" s="212" t="s">
        <v>64</v>
      </c>
      <c r="L125" s="103"/>
      <c r="M125" s="1"/>
    </row>
    <row r="126" spans="1:21" s="12" customFormat="1" ht="15" x14ac:dyDescent="0.25">
      <c r="A126" s="66" t="s">
        <v>60</v>
      </c>
      <c r="B126" s="37" t="s">
        <v>73</v>
      </c>
      <c r="C126" s="37"/>
      <c r="D126" s="37"/>
      <c r="E126" s="37"/>
      <c r="F126" s="37"/>
      <c r="G126" s="37"/>
      <c r="H126" s="55"/>
      <c r="I126" s="86"/>
      <c r="K126" s="212" t="s">
        <v>64</v>
      </c>
      <c r="L126" s="103"/>
      <c r="M126" s="1"/>
    </row>
    <row r="127" spans="1:21" s="12" customFormat="1" ht="15" x14ac:dyDescent="0.25">
      <c r="A127" s="66" t="s">
        <v>57</v>
      </c>
      <c r="B127" s="512" t="s">
        <v>71</v>
      </c>
      <c r="C127" s="512"/>
      <c r="D127" s="512"/>
      <c r="E127" s="512"/>
      <c r="F127" s="512"/>
      <c r="G127" s="512"/>
      <c r="H127" s="55"/>
      <c r="I127" s="86"/>
      <c r="K127" s="212" t="s">
        <v>64</v>
      </c>
      <c r="L127" s="103"/>
      <c r="M127" s="1"/>
    </row>
    <row r="128" spans="1:21" s="12" customFormat="1" ht="15" x14ac:dyDescent="0.25">
      <c r="A128" s="66" t="s">
        <v>139</v>
      </c>
      <c r="B128" s="37" t="s">
        <v>64</v>
      </c>
      <c r="C128" s="37"/>
      <c r="D128" s="37"/>
      <c r="E128" s="37"/>
      <c r="F128" s="37"/>
      <c r="G128" s="37"/>
      <c r="H128" s="55"/>
      <c r="I128" s="86"/>
      <c r="K128" s="212" t="s">
        <v>64</v>
      </c>
      <c r="L128" s="103"/>
      <c r="M128" s="1"/>
      <c r="T128" s="32"/>
      <c r="U128" s="32"/>
    </row>
    <row r="129" spans="1:21" s="12" customFormat="1" ht="15" x14ac:dyDescent="0.25">
      <c r="A129" s="66" t="s">
        <v>140</v>
      </c>
      <c r="B129" s="37" t="s">
        <v>64</v>
      </c>
      <c r="C129" s="37"/>
      <c r="D129" s="37"/>
      <c r="E129" s="37"/>
      <c r="F129" s="37"/>
      <c r="G129" s="37"/>
      <c r="H129" s="55"/>
      <c r="I129" s="86"/>
      <c r="K129" s="212" t="s">
        <v>64</v>
      </c>
      <c r="L129" s="103"/>
      <c r="M129" s="1"/>
      <c r="N129" s="32"/>
      <c r="O129" s="32"/>
      <c r="P129" s="32"/>
      <c r="Q129" s="32"/>
      <c r="R129" s="32"/>
      <c r="S129" s="32"/>
    </row>
    <row r="130" spans="1:21" s="12" customFormat="1" ht="15" x14ac:dyDescent="0.25">
      <c r="A130" s="66" t="s">
        <v>141</v>
      </c>
      <c r="B130" s="37" t="s">
        <v>64</v>
      </c>
      <c r="C130" s="37"/>
      <c r="D130" s="37"/>
      <c r="E130" s="37"/>
      <c r="F130" s="37"/>
      <c r="G130" s="37"/>
      <c r="H130" s="55"/>
      <c r="I130" s="86"/>
      <c r="K130" s="212" t="s">
        <v>64</v>
      </c>
      <c r="L130" s="103"/>
      <c r="M130" s="1"/>
    </row>
    <row r="131" spans="1:21" s="12" customFormat="1" ht="15" x14ac:dyDescent="0.25">
      <c r="A131" s="66" t="s">
        <v>142</v>
      </c>
      <c r="B131" s="29" t="s">
        <v>64</v>
      </c>
      <c r="C131" s="37"/>
      <c r="D131" s="37"/>
      <c r="E131" s="37"/>
      <c r="F131" s="37"/>
      <c r="G131" s="37"/>
      <c r="H131" s="55"/>
      <c r="I131" s="86"/>
      <c r="K131" s="212" t="s">
        <v>64</v>
      </c>
      <c r="L131" s="103"/>
      <c r="M131" s="1"/>
    </row>
    <row r="132" spans="1:21" customFormat="1" ht="30" x14ac:dyDescent="0.25">
      <c r="A132" s="67" t="s">
        <v>143</v>
      </c>
      <c r="B132" s="37" t="str">
        <f>IF(B122=$N$4,"Yes","No")</f>
        <v>No</v>
      </c>
      <c r="C132" s="37"/>
      <c r="D132" s="37"/>
      <c r="E132" s="37"/>
      <c r="F132" s="37"/>
      <c r="G132" s="37"/>
      <c r="H132" s="82"/>
      <c r="I132" s="85"/>
      <c r="J132" s="12"/>
      <c r="K132" s="212" t="s">
        <v>64</v>
      </c>
      <c r="L132" s="103"/>
      <c r="M132" s="1"/>
      <c r="N132" s="12"/>
      <c r="O132" s="12"/>
      <c r="P132" s="12"/>
      <c r="Q132" s="12"/>
      <c r="R132" s="12"/>
      <c r="S132" s="12"/>
      <c r="T132" s="12"/>
      <c r="U132" s="12"/>
    </row>
    <row r="133" spans="1:21" s="12" customFormat="1" ht="15" x14ac:dyDescent="0.25">
      <c r="A133" s="65" t="s">
        <v>66</v>
      </c>
      <c r="B133" s="512" t="s">
        <v>74</v>
      </c>
      <c r="C133" s="512"/>
      <c r="D133" s="512"/>
      <c r="E133" s="512"/>
      <c r="F133" s="512"/>
      <c r="G133" s="512"/>
      <c r="H133" s="55"/>
      <c r="I133" s="86"/>
      <c r="J133" s="34"/>
      <c r="K133" s="212" t="s">
        <v>64</v>
      </c>
      <c r="L133" s="103"/>
      <c r="M133" s="1"/>
    </row>
    <row r="134" spans="1:21" s="12" customFormat="1" ht="15" thickBot="1" x14ac:dyDescent="0.25">
      <c r="A134" s="68"/>
      <c r="B134" s="37"/>
      <c r="C134" s="37"/>
      <c r="D134" s="37"/>
      <c r="E134" s="37"/>
      <c r="F134" s="37"/>
      <c r="G134" s="37"/>
      <c r="H134" s="55"/>
      <c r="I134" s="86"/>
      <c r="K134" s="212" t="s">
        <v>64</v>
      </c>
      <c r="L134" s="103"/>
      <c r="M134" s="1"/>
    </row>
    <row r="135" spans="1:21" s="12" customFormat="1" ht="15.75" thickBot="1" x14ac:dyDescent="0.3">
      <c r="A135" s="204" t="s">
        <v>155</v>
      </c>
      <c r="B135" s="205" t="s">
        <v>76</v>
      </c>
      <c r="C135" s="206"/>
      <c r="D135" s="206"/>
      <c r="E135" s="206"/>
      <c r="F135" s="206"/>
      <c r="G135" s="206"/>
      <c r="H135" s="207"/>
      <c r="I135" s="86"/>
      <c r="K135" s="212" t="s">
        <v>64</v>
      </c>
      <c r="L135" s="103"/>
      <c r="M135" s="1"/>
    </row>
    <row r="136" spans="1:21" s="12" customFormat="1" ht="15" x14ac:dyDescent="0.25">
      <c r="A136" s="65" t="s">
        <v>57</v>
      </c>
      <c r="B136" s="37" t="s">
        <v>77</v>
      </c>
      <c r="C136" s="37"/>
      <c r="D136" s="37"/>
      <c r="E136" s="37"/>
      <c r="F136" s="37"/>
      <c r="G136" s="37"/>
      <c r="H136" s="55"/>
      <c r="I136" s="86"/>
      <c r="K136" s="212" t="s">
        <v>64</v>
      </c>
      <c r="L136" s="103"/>
      <c r="M136" s="1"/>
    </row>
    <row r="137" spans="1:21" s="12" customFormat="1" ht="15" x14ac:dyDescent="0.25">
      <c r="A137" s="65"/>
      <c r="B137" s="33" t="str">
        <f>CONCATENATE($O$2&amp;": "&amp;VLOOKUP($B136,$N$3:$U$23,2,0))</f>
        <v>Font: Arial</v>
      </c>
      <c r="C137" s="33" t="str">
        <f>CONCATENATE($P$2&amp;": "&amp;VLOOKUP($B136,$N$3:$U$23,3,0))</f>
        <v>T-face: Underlined</v>
      </c>
      <c r="D137" s="33" t="str">
        <f>CONCATENATE($Q$2&amp;": "&amp;VLOOKUP($B136,$N$3:$U$23,4,0))</f>
        <v>Font size: 11</v>
      </c>
      <c r="E137" s="33" t="str">
        <f>CONCATENATE($R$2&amp;": "&amp;VLOOKUP($B136,$N$3:$U$23,5,0))</f>
        <v>Row height: 15</v>
      </c>
      <c r="F137" s="33" t="str">
        <f>CONCATENATE($S$2&amp;": "&amp;VLOOKUP($B136,$N$3:$U$23,6,0))</f>
        <v>Text col: Blue</v>
      </c>
      <c r="G137" s="33" t="str">
        <f>CONCATENATE($T$2&amp;": "&amp;VLOOKUP($B136,$N$3:$U$23,7,0))</f>
        <v>BG col: White</v>
      </c>
      <c r="H137" s="83" t="str">
        <f>CONCATENATE($U$2&amp;": "&amp;VLOOKUP($B136,$N$3:$U$23,8,0))</f>
        <v>Just: Left</v>
      </c>
      <c r="I137" s="86"/>
      <c r="K137" s="212" t="s">
        <v>64</v>
      </c>
      <c r="L137" s="103"/>
      <c r="M137" s="1"/>
      <c r="T137"/>
      <c r="U137"/>
    </row>
    <row r="138" spans="1:21" s="12" customFormat="1" ht="15" x14ac:dyDescent="0.25">
      <c r="A138" s="65" t="s">
        <v>58</v>
      </c>
      <c r="B138" s="13" t="s">
        <v>209</v>
      </c>
      <c r="C138" s="37"/>
      <c r="D138" s="37"/>
      <c r="E138" s="37"/>
      <c r="F138" s="37"/>
      <c r="G138" s="37"/>
      <c r="H138" s="55"/>
      <c r="I138" s="86"/>
      <c r="K138" s="212" t="s">
        <v>64</v>
      </c>
      <c r="L138" s="103"/>
      <c r="M138" s="1"/>
      <c r="N138" s="35"/>
      <c r="O138" s="38"/>
      <c r="P138" s="38"/>
      <c r="Q138" s="38"/>
      <c r="R138" s="38"/>
      <c r="S138" s="35"/>
    </row>
    <row r="139" spans="1:21" s="12" customFormat="1" ht="15" x14ac:dyDescent="0.25">
      <c r="A139" s="65" t="s">
        <v>59</v>
      </c>
      <c r="B139" s="37"/>
      <c r="C139" s="37"/>
      <c r="D139" s="37"/>
      <c r="E139" s="37"/>
      <c r="F139" s="37"/>
      <c r="G139" s="37"/>
      <c r="H139" s="55"/>
      <c r="I139" s="86"/>
      <c r="K139" s="212" t="s">
        <v>64</v>
      </c>
      <c r="L139" s="103"/>
      <c r="M139" s="1"/>
    </row>
    <row r="140" spans="1:21" s="12" customFormat="1" ht="15" x14ac:dyDescent="0.25">
      <c r="A140" s="66" t="s">
        <v>60</v>
      </c>
      <c r="B140" s="37" t="s">
        <v>73</v>
      </c>
      <c r="C140" s="37"/>
      <c r="D140" s="37"/>
      <c r="E140" s="37"/>
      <c r="F140" s="37"/>
      <c r="G140" s="37"/>
      <c r="H140" s="55"/>
      <c r="I140" s="86"/>
      <c r="K140" s="212" t="s">
        <v>64</v>
      </c>
      <c r="L140" s="103"/>
      <c r="M140" s="1"/>
    </row>
    <row r="141" spans="1:21" s="12" customFormat="1" ht="15" x14ac:dyDescent="0.25">
      <c r="A141" s="66" t="s">
        <v>57</v>
      </c>
      <c r="B141" s="512" t="s">
        <v>77</v>
      </c>
      <c r="C141" s="512"/>
      <c r="D141" s="512"/>
      <c r="E141" s="512"/>
      <c r="F141" s="512"/>
      <c r="G141" s="512"/>
      <c r="H141" s="55"/>
      <c r="I141" s="86"/>
      <c r="K141" s="212" t="s">
        <v>64</v>
      </c>
      <c r="L141" s="103"/>
      <c r="M141" s="1"/>
    </row>
    <row r="142" spans="1:21" s="12" customFormat="1" ht="15" x14ac:dyDescent="0.25">
      <c r="A142" s="66" t="s">
        <v>139</v>
      </c>
      <c r="B142" s="37" t="s">
        <v>64</v>
      </c>
      <c r="C142" s="37"/>
      <c r="D142" s="37"/>
      <c r="E142" s="37"/>
      <c r="F142" s="37"/>
      <c r="G142" s="37"/>
      <c r="H142" s="55"/>
      <c r="I142" s="86"/>
      <c r="K142" s="212" t="s">
        <v>64</v>
      </c>
      <c r="L142" s="103"/>
      <c r="M142" s="1"/>
    </row>
    <row r="143" spans="1:21" s="12" customFormat="1" ht="15" x14ac:dyDescent="0.25">
      <c r="A143" s="66" t="s">
        <v>140</v>
      </c>
      <c r="B143" s="37" t="s">
        <v>64</v>
      </c>
      <c r="C143" s="37"/>
      <c r="D143" s="37"/>
      <c r="E143" s="37"/>
      <c r="F143" s="37"/>
      <c r="G143" s="37"/>
      <c r="H143" s="55"/>
      <c r="I143" s="86"/>
      <c r="K143" s="212" t="s">
        <v>64</v>
      </c>
      <c r="L143" s="103"/>
      <c r="M143" s="1"/>
    </row>
    <row r="144" spans="1:21" s="12" customFormat="1" ht="15" x14ac:dyDescent="0.25">
      <c r="A144" s="66" t="s">
        <v>141</v>
      </c>
      <c r="B144" s="37" t="s">
        <v>64</v>
      </c>
      <c r="C144" s="37"/>
      <c r="D144" s="37"/>
      <c r="E144" s="37"/>
      <c r="F144" s="37"/>
      <c r="G144" s="37"/>
      <c r="H144" s="55"/>
      <c r="I144" s="86"/>
      <c r="K144" s="212" t="s">
        <v>64</v>
      </c>
      <c r="L144" s="103"/>
      <c r="M144" s="1"/>
    </row>
    <row r="145" spans="1:21" s="12" customFormat="1" ht="15" x14ac:dyDescent="0.25">
      <c r="A145" s="66" t="s">
        <v>142</v>
      </c>
      <c r="B145" s="29" t="s">
        <v>64</v>
      </c>
      <c r="C145" s="37"/>
      <c r="D145" s="37"/>
      <c r="E145" s="37"/>
      <c r="F145" s="37"/>
      <c r="G145" s="37"/>
      <c r="H145" s="55"/>
      <c r="I145" s="86"/>
      <c r="K145" s="212" t="s">
        <v>64</v>
      </c>
      <c r="L145" s="103"/>
      <c r="M145" s="1"/>
    </row>
    <row r="146" spans="1:21" customFormat="1" ht="30" x14ac:dyDescent="0.25">
      <c r="A146" s="67" t="s">
        <v>143</v>
      </c>
      <c r="B146" s="37" t="str">
        <f>IF(B136=$N$4,"Yes","No")</f>
        <v>No</v>
      </c>
      <c r="C146" s="37"/>
      <c r="D146" s="37"/>
      <c r="E146" s="37"/>
      <c r="F146" s="37"/>
      <c r="G146" s="37"/>
      <c r="H146" s="82"/>
      <c r="I146" s="85"/>
      <c r="J146" s="12"/>
      <c r="K146" s="212" t="s">
        <v>64</v>
      </c>
      <c r="L146" s="103"/>
      <c r="M146" s="1"/>
      <c r="N146" s="12"/>
      <c r="O146" s="12"/>
      <c r="P146" s="12"/>
      <c r="Q146" s="12"/>
      <c r="R146" s="12"/>
      <c r="S146" s="12"/>
      <c r="T146" s="12"/>
      <c r="U146" s="12"/>
    </row>
    <row r="147" spans="1:21" s="12" customFormat="1" ht="15" x14ac:dyDescent="0.25">
      <c r="A147" s="65" t="s">
        <v>66</v>
      </c>
      <c r="B147" s="512" t="s">
        <v>208</v>
      </c>
      <c r="C147" s="512"/>
      <c r="D147" s="512"/>
      <c r="E147" s="512"/>
      <c r="F147" s="512"/>
      <c r="G147" s="512"/>
      <c r="H147" s="55"/>
      <c r="I147" s="86"/>
      <c r="J147" s="34"/>
      <c r="K147" s="212" t="s">
        <v>64</v>
      </c>
      <c r="L147" s="103"/>
      <c r="M147" s="1"/>
    </row>
    <row r="148" spans="1:21" s="12" customFormat="1" ht="15" thickBot="1" x14ac:dyDescent="0.25">
      <c r="A148" s="68"/>
      <c r="B148" s="37"/>
      <c r="C148" s="37"/>
      <c r="D148" s="37"/>
      <c r="E148" s="37"/>
      <c r="F148" s="37"/>
      <c r="G148" s="37"/>
      <c r="H148" s="55"/>
      <c r="I148" s="86"/>
      <c r="K148" s="212" t="s">
        <v>64</v>
      </c>
      <c r="L148" s="103"/>
      <c r="M148" s="1"/>
    </row>
    <row r="149" spans="1:21" s="12" customFormat="1" ht="15.75" thickBot="1" x14ac:dyDescent="0.3">
      <c r="A149" s="204" t="s">
        <v>156</v>
      </c>
      <c r="B149" s="205" t="s">
        <v>76</v>
      </c>
      <c r="C149" s="206"/>
      <c r="D149" s="206"/>
      <c r="E149" s="206"/>
      <c r="F149" s="206"/>
      <c r="G149" s="206"/>
      <c r="H149" s="207"/>
      <c r="I149" s="86"/>
      <c r="K149" s="212" t="s">
        <v>64</v>
      </c>
      <c r="L149" s="103"/>
      <c r="M149" s="1"/>
    </row>
    <row r="150" spans="1:21" s="12" customFormat="1" ht="15" x14ac:dyDescent="0.25">
      <c r="A150" s="65" t="s">
        <v>57</v>
      </c>
      <c r="B150" s="37" t="s">
        <v>77</v>
      </c>
      <c r="C150" s="37"/>
      <c r="D150" s="37"/>
      <c r="E150" s="37"/>
      <c r="F150" s="37"/>
      <c r="G150" s="37"/>
      <c r="H150" s="55"/>
      <c r="I150" s="86"/>
      <c r="K150" s="212" t="s">
        <v>64</v>
      </c>
      <c r="L150" s="103"/>
      <c r="M150" s="1"/>
    </row>
    <row r="151" spans="1:21" s="32" customFormat="1" ht="29.25" x14ac:dyDescent="0.25">
      <c r="A151" s="64"/>
      <c r="B151" s="30" t="str">
        <f>CONCATENATE($O$2&amp;": "&amp;VLOOKUP($B150,$N$3:$U$23,2,0))</f>
        <v>Font: Arial</v>
      </c>
      <c r="C151" s="30" t="str">
        <f>CONCATENATE($P$2&amp;": "&amp;VLOOKUP($B150,$N$3:$U$23,3,0))</f>
        <v>T-face: Underlined</v>
      </c>
      <c r="D151" s="30" t="str">
        <f>CONCATENATE($Q$2&amp;": "&amp;VLOOKUP($B150,$N$3:$U$23,4,0))</f>
        <v>Font size: 11</v>
      </c>
      <c r="E151" s="30" t="str">
        <f>CONCATENATE($R$2&amp;": "&amp;VLOOKUP($B150,$N$3:$U$23,5,0))</f>
        <v>Row height: 15</v>
      </c>
      <c r="F151" s="30" t="str">
        <f>CONCATENATE($S$2&amp;": "&amp;VLOOKUP($B150,$N$3:$U$23,6,0))</f>
        <v>Text col: Blue</v>
      </c>
      <c r="G151" s="30" t="str">
        <f>CONCATENATE($T$2&amp;": "&amp;VLOOKUP($B150,$N$3:$U$23,7,0))</f>
        <v>BG col: White</v>
      </c>
      <c r="H151" s="80" t="str">
        <f>CONCATENATE($U$2&amp;": "&amp;VLOOKUP($B150,$N$3:$U$23,8,0))</f>
        <v>Just: Left</v>
      </c>
      <c r="I151" s="88"/>
      <c r="J151" s="12"/>
      <c r="K151" s="212" t="s">
        <v>64</v>
      </c>
      <c r="L151" s="103"/>
      <c r="M151" s="1"/>
      <c r="N151" s="12"/>
      <c r="O151" s="12"/>
      <c r="P151" s="12"/>
      <c r="Q151" s="12"/>
      <c r="R151" s="12"/>
      <c r="S151" s="12"/>
      <c r="T151"/>
      <c r="U151"/>
    </row>
    <row r="152" spans="1:21" s="12" customFormat="1" ht="15" x14ac:dyDescent="0.25">
      <c r="A152" s="65" t="s">
        <v>58</v>
      </c>
      <c r="B152" s="37" t="s">
        <v>78</v>
      </c>
      <c r="C152" s="37"/>
      <c r="D152" s="37"/>
      <c r="E152" s="37"/>
      <c r="F152" s="37"/>
      <c r="G152" s="37"/>
      <c r="H152" s="55"/>
      <c r="I152" s="86"/>
      <c r="J152" s="32"/>
      <c r="K152" s="212" t="s">
        <v>64</v>
      </c>
      <c r="L152" s="103"/>
      <c r="M152" s="1"/>
      <c r="N152" s="35"/>
      <c r="O152" s="38"/>
      <c r="P152" s="38"/>
      <c r="Q152" s="38"/>
      <c r="R152" s="38"/>
      <c r="S152" s="35"/>
    </row>
    <row r="153" spans="1:21" s="12" customFormat="1" ht="15" x14ac:dyDescent="0.25">
      <c r="A153" s="65" t="s">
        <v>59</v>
      </c>
      <c r="B153" s="37"/>
      <c r="C153" s="37"/>
      <c r="D153" s="37"/>
      <c r="E153" s="37"/>
      <c r="F153" s="37"/>
      <c r="G153" s="37"/>
      <c r="H153" s="55"/>
      <c r="I153" s="86"/>
      <c r="K153" s="212" t="s">
        <v>64</v>
      </c>
      <c r="L153" s="103"/>
      <c r="M153" s="1"/>
    </row>
    <row r="154" spans="1:21" s="12" customFormat="1" ht="15" x14ac:dyDescent="0.25">
      <c r="A154" s="66" t="s">
        <v>60</v>
      </c>
      <c r="B154" s="37" t="s">
        <v>73</v>
      </c>
      <c r="C154" s="37"/>
      <c r="D154" s="37"/>
      <c r="E154" s="37"/>
      <c r="F154" s="37"/>
      <c r="G154" s="37"/>
      <c r="H154" s="55"/>
      <c r="I154" s="86"/>
      <c r="K154" s="212" t="s">
        <v>64</v>
      </c>
      <c r="L154" s="103"/>
      <c r="M154" s="1"/>
    </row>
    <row r="155" spans="1:21" s="12" customFormat="1" ht="15" x14ac:dyDescent="0.25">
      <c r="A155" s="66" t="s">
        <v>57</v>
      </c>
      <c r="B155" s="512" t="s">
        <v>77</v>
      </c>
      <c r="C155" s="512"/>
      <c r="D155" s="512"/>
      <c r="E155" s="512"/>
      <c r="F155" s="512"/>
      <c r="G155" s="512"/>
      <c r="H155" s="55"/>
      <c r="I155" s="86"/>
      <c r="K155" s="212" t="s">
        <v>64</v>
      </c>
      <c r="L155" s="103"/>
      <c r="M155" s="1"/>
    </row>
    <row r="156" spans="1:21" s="12" customFormat="1" ht="15" x14ac:dyDescent="0.25">
      <c r="A156" s="66" t="s">
        <v>139</v>
      </c>
      <c r="B156" s="37" t="s">
        <v>64</v>
      </c>
      <c r="C156" s="37"/>
      <c r="D156" s="37"/>
      <c r="E156" s="37"/>
      <c r="F156" s="37"/>
      <c r="G156" s="37"/>
      <c r="H156" s="55"/>
      <c r="I156" s="86"/>
      <c r="K156" s="212" t="s">
        <v>64</v>
      </c>
      <c r="L156" s="103"/>
      <c r="M156" s="1"/>
      <c r="T156" s="32"/>
      <c r="U156" s="32"/>
    </row>
    <row r="157" spans="1:21" s="12" customFormat="1" ht="15" x14ac:dyDescent="0.25">
      <c r="A157" s="66" t="s">
        <v>140</v>
      </c>
      <c r="B157" s="37" t="s">
        <v>64</v>
      </c>
      <c r="C157" s="37"/>
      <c r="D157" s="37"/>
      <c r="E157" s="37"/>
      <c r="F157" s="37"/>
      <c r="G157" s="37"/>
      <c r="H157" s="55"/>
      <c r="I157" s="86"/>
      <c r="K157" s="212" t="s">
        <v>64</v>
      </c>
      <c r="L157" s="103"/>
      <c r="M157" s="1"/>
      <c r="N157" s="32"/>
      <c r="O157" s="32"/>
      <c r="P157" s="32"/>
      <c r="Q157" s="32"/>
      <c r="R157" s="32"/>
      <c r="S157" s="32"/>
    </row>
    <row r="158" spans="1:21" s="12" customFormat="1" ht="15" x14ac:dyDescent="0.25">
      <c r="A158" s="66" t="s">
        <v>141</v>
      </c>
      <c r="B158" s="37" t="s">
        <v>64</v>
      </c>
      <c r="C158" s="37"/>
      <c r="D158" s="37"/>
      <c r="E158" s="37"/>
      <c r="F158" s="37"/>
      <c r="G158" s="37"/>
      <c r="H158" s="55"/>
      <c r="I158" s="86"/>
      <c r="K158" s="212" t="s">
        <v>64</v>
      </c>
      <c r="L158" s="103"/>
      <c r="M158" s="1"/>
    </row>
    <row r="159" spans="1:21" s="12" customFormat="1" ht="15" x14ac:dyDescent="0.25">
      <c r="A159" s="66" t="s">
        <v>142</v>
      </c>
      <c r="B159" s="29" t="s">
        <v>64</v>
      </c>
      <c r="C159" s="37"/>
      <c r="D159" s="37"/>
      <c r="E159" s="37"/>
      <c r="F159" s="37"/>
      <c r="G159" s="37"/>
      <c r="H159" s="55"/>
      <c r="I159" s="86"/>
      <c r="K159" s="212" t="s">
        <v>64</v>
      </c>
      <c r="L159" s="103"/>
      <c r="M159" s="1"/>
    </row>
    <row r="160" spans="1:21" customFormat="1" ht="30" x14ac:dyDescent="0.25">
      <c r="A160" s="67" t="s">
        <v>143</v>
      </c>
      <c r="B160" s="37" t="str">
        <f>IF(B150=$N$4,"Yes","No")</f>
        <v>No</v>
      </c>
      <c r="C160" s="37"/>
      <c r="D160" s="37"/>
      <c r="E160" s="37"/>
      <c r="F160" s="37"/>
      <c r="G160" s="37"/>
      <c r="H160" s="82"/>
      <c r="I160" s="85"/>
      <c r="J160" s="12"/>
      <c r="K160" s="212" t="s">
        <v>64</v>
      </c>
      <c r="L160" s="103"/>
      <c r="M160" s="1"/>
      <c r="N160" s="12"/>
      <c r="O160" s="12"/>
      <c r="P160" s="12"/>
      <c r="Q160" s="12"/>
      <c r="R160" s="12"/>
      <c r="S160" s="12"/>
      <c r="T160" s="12"/>
      <c r="U160" s="12"/>
    </row>
    <row r="161" spans="1:21" s="12" customFormat="1" ht="15" x14ac:dyDescent="0.25">
      <c r="A161" s="65" t="s">
        <v>66</v>
      </c>
      <c r="B161" s="512" t="s">
        <v>81</v>
      </c>
      <c r="C161" s="512"/>
      <c r="D161" s="512"/>
      <c r="E161" s="512"/>
      <c r="F161" s="512"/>
      <c r="G161" s="512"/>
      <c r="H161" s="55"/>
      <c r="I161" s="86"/>
      <c r="J161" s="34"/>
      <c r="K161" s="212" t="s">
        <v>64</v>
      </c>
      <c r="L161" s="103"/>
      <c r="M161" s="1"/>
    </row>
    <row r="162" spans="1:21" s="12" customFormat="1" ht="15" thickBot="1" x14ac:dyDescent="0.25">
      <c r="A162" s="68"/>
      <c r="B162" s="37"/>
      <c r="C162" s="37"/>
      <c r="D162" s="37"/>
      <c r="E162" s="37"/>
      <c r="F162" s="37"/>
      <c r="G162" s="37"/>
      <c r="H162" s="55"/>
      <c r="I162" s="86"/>
      <c r="K162" s="212" t="s">
        <v>64</v>
      </c>
      <c r="L162" s="103"/>
      <c r="M162" s="1"/>
    </row>
    <row r="163" spans="1:21" s="12" customFormat="1" ht="15.75" thickBot="1" x14ac:dyDescent="0.3">
      <c r="A163" s="204" t="s">
        <v>157</v>
      </c>
      <c r="B163" s="205" t="s">
        <v>76</v>
      </c>
      <c r="C163" s="206"/>
      <c r="D163" s="206"/>
      <c r="E163" s="206"/>
      <c r="F163" s="206"/>
      <c r="G163" s="206"/>
      <c r="H163" s="207"/>
      <c r="I163" s="86"/>
      <c r="K163" s="212" t="s">
        <v>64</v>
      </c>
      <c r="L163" s="103"/>
      <c r="M163" s="1"/>
    </row>
    <row r="164" spans="1:21" s="12" customFormat="1" ht="15" x14ac:dyDescent="0.25">
      <c r="A164" s="65" t="s">
        <v>57</v>
      </c>
      <c r="B164" s="37" t="s">
        <v>77</v>
      </c>
      <c r="C164" s="37"/>
      <c r="D164" s="37"/>
      <c r="E164" s="37"/>
      <c r="F164" s="37"/>
      <c r="G164" s="37"/>
      <c r="H164" s="55"/>
      <c r="I164" s="86"/>
      <c r="K164" s="212" t="s">
        <v>64</v>
      </c>
      <c r="L164" s="103"/>
      <c r="M164" s="1"/>
    </row>
    <row r="165" spans="1:21" s="32" customFormat="1" ht="29.25" x14ac:dyDescent="0.25">
      <c r="A165" s="64"/>
      <c r="B165" s="30" t="str">
        <f>CONCATENATE($O$2&amp;": "&amp;VLOOKUP($B164,$N$3:$U$23,2,0))</f>
        <v>Font: Arial</v>
      </c>
      <c r="C165" s="30" t="str">
        <f>CONCATENATE($P$2&amp;": "&amp;VLOOKUP($B164,$N$3:$U$23,3,0))</f>
        <v>T-face: Underlined</v>
      </c>
      <c r="D165" s="30" t="str">
        <f>CONCATENATE($Q$2&amp;": "&amp;VLOOKUP($B164,$N$3:$U$23,4,0))</f>
        <v>Font size: 11</v>
      </c>
      <c r="E165" s="30" t="str">
        <f>CONCATENATE($R$2&amp;": "&amp;VLOOKUP($B164,$N$3:$U$23,5,0))</f>
        <v>Row height: 15</v>
      </c>
      <c r="F165" s="30" t="str">
        <f>CONCATENATE($S$2&amp;": "&amp;VLOOKUP($B164,$N$3:$U$23,6,0))</f>
        <v>Text col: Blue</v>
      </c>
      <c r="G165" s="30" t="str">
        <f>CONCATENATE($T$2&amp;": "&amp;VLOOKUP($B164,$N$3:$U$23,7,0))</f>
        <v>BG col: White</v>
      </c>
      <c r="H165" s="80" t="str">
        <f>CONCATENATE($U$2&amp;": "&amp;VLOOKUP($B164,$N$3:$U$23,8,0))</f>
        <v>Just: Left</v>
      </c>
      <c r="I165" s="88"/>
      <c r="J165" s="12"/>
      <c r="K165" s="212" t="s">
        <v>64</v>
      </c>
      <c r="L165" s="103"/>
      <c r="M165" s="1"/>
      <c r="N165" s="12"/>
      <c r="O165" s="12"/>
      <c r="P165" s="12"/>
      <c r="Q165" s="12"/>
      <c r="R165" s="12"/>
      <c r="S165" s="12"/>
      <c r="T165"/>
      <c r="U165"/>
    </row>
    <row r="166" spans="1:21" s="12" customFormat="1" ht="15" x14ac:dyDescent="0.25">
      <c r="A166" s="65" t="s">
        <v>58</v>
      </c>
      <c r="B166" s="37" t="s">
        <v>79</v>
      </c>
      <c r="C166" s="37"/>
      <c r="D166" s="37"/>
      <c r="E166" s="37"/>
      <c r="F166" s="37"/>
      <c r="G166" s="37"/>
      <c r="H166" s="55"/>
      <c r="I166" s="86"/>
      <c r="J166" s="32"/>
      <c r="K166" s="212" t="s">
        <v>64</v>
      </c>
      <c r="L166" s="103"/>
      <c r="M166" s="1"/>
      <c r="N166" s="35"/>
      <c r="O166" s="38"/>
      <c r="P166" s="38"/>
      <c r="Q166" s="38"/>
      <c r="R166" s="38"/>
      <c r="S166" s="35"/>
    </row>
    <row r="167" spans="1:21" s="12" customFormat="1" ht="15" x14ac:dyDescent="0.25">
      <c r="A167" s="65" t="s">
        <v>59</v>
      </c>
      <c r="B167" s="37"/>
      <c r="C167" s="37"/>
      <c r="D167" s="37"/>
      <c r="E167" s="37"/>
      <c r="F167" s="37"/>
      <c r="G167" s="37"/>
      <c r="H167" s="55"/>
      <c r="I167" s="86"/>
      <c r="K167" s="212" t="s">
        <v>64</v>
      </c>
      <c r="L167" s="103"/>
      <c r="M167" s="1"/>
    </row>
    <row r="168" spans="1:21" s="12" customFormat="1" ht="15" x14ac:dyDescent="0.25">
      <c r="A168" s="66" t="s">
        <v>60</v>
      </c>
      <c r="B168" s="37" t="s">
        <v>73</v>
      </c>
      <c r="C168" s="37"/>
      <c r="D168" s="37"/>
      <c r="E168" s="37"/>
      <c r="F168" s="37"/>
      <c r="G168" s="37"/>
      <c r="H168" s="55"/>
      <c r="I168" s="86"/>
      <c r="K168" s="212" t="s">
        <v>64</v>
      </c>
      <c r="L168" s="103"/>
      <c r="M168" s="1"/>
    </row>
    <row r="169" spans="1:21" s="12" customFormat="1" ht="15" x14ac:dyDescent="0.25">
      <c r="A169" s="66" t="s">
        <v>57</v>
      </c>
      <c r="B169" s="512" t="s">
        <v>77</v>
      </c>
      <c r="C169" s="512"/>
      <c r="D169" s="512"/>
      <c r="E169" s="512"/>
      <c r="F169" s="512"/>
      <c r="G169" s="512"/>
      <c r="H169" s="55"/>
      <c r="I169" s="86"/>
      <c r="K169" s="212" t="s">
        <v>64</v>
      </c>
      <c r="L169" s="103"/>
      <c r="M169" s="1"/>
    </row>
    <row r="170" spans="1:21" s="12" customFormat="1" ht="15" x14ac:dyDescent="0.25">
      <c r="A170" s="66" t="s">
        <v>139</v>
      </c>
      <c r="B170" s="37" t="s">
        <v>64</v>
      </c>
      <c r="C170" s="37"/>
      <c r="D170" s="37"/>
      <c r="E170" s="37"/>
      <c r="F170" s="37"/>
      <c r="G170" s="37"/>
      <c r="H170" s="55"/>
      <c r="I170" s="86"/>
      <c r="K170" s="212" t="s">
        <v>64</v>
      </c>
      <c r="L170" s="103"/>
      <c r="M170" s="1"/>
      <c r="T170" s="32"/>
      <c r="U170" s="32"/>
    </row>
    <row r="171" spans="1:21" s="12" customFormat="1" ht="15" x14ac:dyDescent="0.25">
      <c r="A171" s="66" t="s">
        <v>140</v>
      </c>
      <c r="B171" s="37" t="s">
        <v>64</v>
      </c>
      <c r="C171" s="37"/>
      <c r="D171" s="37"/>
      <c r="E171" s="37"/>
      <c r="F171" s="37"/>
      <c r="G171" s="37"/>
      <c r="H171" s="55"/>
      <c r="I171" s="86"/>
      <c r="K171" s="212" t="s">
        <v>64</v>
      </c>
      <c r="L171" s="103"/>
      <c r="M171" s="1"/>
      <c r="N171" s="32"/>
      <c r="O171" s="32"/>
      <c r="P171" s="32"/>
      <c r="Q171" s="32"/>
      <c r="R171" s="32"/>
      <c r="S171" s="32"/>
    </row>
    <row r="172" spans="1:21" s="12" customFormat="1" ht="15" x14ac:dyDescent="0.25">
      <c r="A172" s="66" t="s">
        <v>141</v>
      </c>
      <c r="B172" s="37" t="s">
        <v>64</v>
      </c>
      <c r="C172" s="37"/>
      <c r="D172" s="37"/>
      <c r="E172" s="37"/>
      <c r="F172" s="37"/>
      <c r="G172" s="37"/>
      <c r="H172" s="55"/>
      <c r="I172" s="86"/>
      <c r="K172" s="212" t="s">
        <v>64</v>
      </c>
      <c r="L172" s="103"/>
      <c r="M172" s="1"/>
    </row>
    <row r="173" spans="1:21" s="12" customFormat="1" ht="15" x14ac:dyDescent="0.25">
      <c r="A173" s="66" t="s">
        <v>142</v>
      </c>
      <c r="B173" s="29" t="s">
        <v>64</v>
      </c>
      <c r="C173" s="37"/>
      <c r="D173" s="37"/>
      <c r="E173" s="37"/>
      <c r="F173" s="37"/>
      <c r="G173" s="37"/>
      <c r="H173" s="55"/>
      <c r="I173" s="86"/>
      <c r="K173" s="212" t="s">
        <v>64</v>
      </c>
      <c r="L173" s="103"/>
      <c r="M173" s="1"/>
    </row>
    <row r="174" spans="1:21" customFormat="1" ht="30" x14ac:dyDescent="0.25">
      <c r="A174" s="67" t="s">
        <v>143</v>
      </c>
      <c r="B174" s="37" t="str">
        <f>IF(B164=$N$4,"Yes","No")</f>
        <v>No</v>
      </c>
      <c r="C174" s="37"/>
      <c r="D174" s="37"/>
      <c r="E174" s="37"/>
      <c r="F174" s="37"/>
      <c r="G174" s="37"/>
      <c r="H174" s="82"/>
      <c r="I174" s="85"/>
      <c r="J174" s="12"/>
      <c r="K174" s="212" t="s">
        <v>64</v>
      </c>
      <c r="L174" s="103"/>
      <c r="M174" s="1"/>
      <c r="N174" s="12"/>
      <c r="O174" s="12"/>
      <c r="P174" s="12"/>
      <c r="Q174" s="12"/>
      <c r="R174" s="12"/>
      <c r="S174" s="12"/>
      <c r="T174" s="12"/>
      <c r="U174" s="12"/>
    </row>
    <row r="175" spans="1:21" s="12" customFormat="1" ht="15" x14ac:dyDescent="0.25">
      <c r="A175" s="65" t="s">
        <v>66</v>
      </c>
      <c r="B175" s="512" t="s">
        <v>82</v>
      </c>
      <c r="C175" s="512"/>
      <c r="D175" s="512"/>
      <c r="E175" s="512"/>
      <c r="F175" s="512"/>
      <c r="G175" s="512"/>
      <c r="H175" s="55"/>
      <c r="I175" s="86"/>
      <c r="J175" s="34"/>
      <c r="K175" s="212" t="s">
        <v>64</v>
      </c>
      <c r="L175" s="103"/>
      <c r="M175" s="1"/>
    </row>
    <row r="176" spans="1:21" s="12" customFormat="1" ht="15" thickBot="1" x14ac:dyDescent="0.25">
      <c r="A176" s="68"/>
      <c r="B176" s="37"/>
      <c r="C176" s="37"/>
      <c r="D176" s="37"/>
      <c r="E176" s="37"/>
      <c r="F176" s="37"/>
      <c r="G176" s="37"/>
      <c r="H176" s="55"/>
      <c r="I176" s="86"/>
      <c r="K176" s="212" t="s">
        <v>64</v>
      </c>
      <c r="L176" s="103"/>
      <c r="M176" s="1"/>
    </row>
    <row r="177" spans="1:21" s="12" customFormat="1" ht="15.75" thickBot="1" x14ac:dyDescent="0.3">
      <c r="A177" s="204" t="s">
        <v>158</v>
      </c>
      <c r="B177" s="205" t="s">
        <v>76</v>
      </c>
      <c r="C177" s="206"/>
      <c r="D177" s="206"/>
      <c r="E177" s="206"/>
      <c r="F177" s="206"/>
      <c r="G177" s="206"/>
      <c r="H177" s="207"/>
      <c r="I177" s="86"/>
      <c r="K177" s="212" t="s">
        <v>64</v>
      </c>
      <c r="L177" s="103"/>
      <c r="M177" s="1"/>
    </row>
    <row r="178" spans="1:21" s="12" customFormat="1" ht="15" x14ac:dyDescent="0.25">
      <c r="A178" s="65" t="s">
        <v>57</v>
      </c>
      <c r="B178" s="37" t="s">
        <v>77</v>
      </c>
      <c r="C178" s="37"/>
      <c r="D178" s="37"/>
      <c r="E178" s="37"/>
      <c r="F178" s="37"/>
      <c r="G178" s="37"/>
      <c r="H178" s="55"/>
      <c r="I178" s="86"/>
      <c r="K178" s="212" t="s">
        <v>64</v>
      </c>
      <c r="L178" s="103"/>
      <c r="M178" s="1"/>
    </row>
    <row r="179" spans="1:21" s="32" customFormat="1" ht="29.25" x14ac:dyDescent="0.25">
      <c r="A179" s="64"/>
      <c r="B179" s="30" t="str">
        <f>CONCATENATE($O$2&amp;": "&amp;VLOOKUP($B178,$N$3:$U$23,2,0))</f>
        <v>Font: Arial</v>
      </c>
      <c r="C179" s="30" t="str">
        <f>CONCATENATE($P$2&amp;": "&amp;VLOOKUP($B178,$N$3:$U$23,3,0))</f>
        <v>T-face: Underlined</v>
      </c>
      <c r="D179" s="30" t="str">
        <f>CONCATENATE($Q$2&amp;": "&amp;VLOOKUP($B178,$N$3:$U$23,4,0))</f>
        <v>Font size: 11</v>
      </c>
      <c r="E179" s="30" t="str">
        <f>CONCATENATE($R$2&amp;": "&amp;VLOOKUP($B178,$N$3:$U$23,5,0))</f>
        <v>Row height: 15</v>
      </c>
      <c r="F179" s="30" t="str">
        <f>CONCATENATE($S$2&amp;": "&amp;VLOOKUP($B178,$N$3:$U$23,6,0))</f>
        <v>Text col: Blue</v>
      </c>
      <c r="G179" s="30" t="str">
        <f>CONCATENATE($T$2&amp;": "&amp;VLOOKUP($B178,$N$3:$U$23,7,0))</f>
        <v>BG col: White</v>
      </c>
      <c r="H179" s="80" t="str">
        <f>CONCATENATE($U$2&amp;": "&amp;VLOOKUP($B178,$N$3:$U$23,8,0))</f>
        <v>Just: Left</v>
      </c>
      <c r="I179" s="88"/>
      <c r="J179" s="12"/>
      <c r="K179" s="212" t="s">
        <v>64</v>
      </c>
      <c r="L179" s="103"/>
      <c r="M179" s="1"/>
      <c r="N179" s="12"/>
      <c r="O179" s="12"/>
      <c r="P179" s="12"/>
      <c r="Q179" s="12"/>
      <c r="R179" s="12"/>
      <c r="S179" s="12"/>
      <c r="T179"/>
      <c r="U179"/>
    </row>
    <row r="180" spans="1:21" s="12" customFormat="1" ht="15" x14ac:dyDescent="0.25">
      <c r="A180" s="65" t="s">
        <v>58</v>
      </c>
      <c r="B180" s="37" t="s">
        <v>80</v>
      </c>
      <c r="C180" s="37"/>
      <c r="D180" s="37"/>
      <c r="E180" s="37"/>
      <c r="F180" s="37"/>
      <c r="G180" s="37"/>
      <c r="H180" s="55"/>
      <c r="I180" s="86"/>
      <c r="J180" s="32"/>
      <c r="K180" s="212" t="s">
        <v>64</v>
      </c>
      <c r="L180" s="103"/>
      <c r="M180" s="1"/>
      <c r="N180" s="35"/>
      <c r="O180" s="38"/>
      <c r="P180" s="38"/>
      <c r="Q180" s="38"/>
      <c r="R180" s="38"/>
      <c r="S180" s="35"/>
    </row>
    <row r="181" spans="1:21" s="12" customFormat="1" ht="15" x14ac:dyDescent="0.25">
      <c r="A181" s="65" t="s">
        <v>59</v>
      </c>
      <c r="B181" s="37"/>
      <c r="C181" s="37"/>
      <c r="D181" s="37"/>
      <c r="E181" s="37"/>
      <c r="F181" s="37"/>
      <c r="G181" s="37"/>
      <c r="H181" s="55"/>
      <c r="I181" s="86"/>
      <c r="K181" s="212" t="s">
        <v>64</v>
      </c>
      <c r="L181" s="103"/>
      <c r="M181" s="1"/>
    </row>
    <row r="182" spans="1:21" s="12" customFormat="1" ht="15" x14ac:dyDescent="0.25">
      <c r="A182" s="66" t="s">
        <v>60</v>
      </c>
      <c r="B182" s="37" t="s">
        <v>73</v>
      </c>
      <c r="C182" s="37"/>
      <c r="D182" s="37"/>
      <c r="E182" s="37"/>
      <c r="F182" s="37"/>
      <c r="G182" s="37"/>
      <c r="H182" s="55"/>
      <c r="I182" s="86"/>
      <c r="K182" s="212" t="s">
        <v>64</v>
      </c>
      <c r="L182" s="103"/>
      <c r="M182" s="1"/>
    </row>
    <row r="183" spans="1:21" s="12" customFormat="1" ht="15" x14ac:dyDescent="0.25">
      <c r="A183" s="66" t="s">
        <v>57</v>
      </c>
      <c r="B183" s="512" t="s">
        <v>77</v>
      </c>
      <c r="C183" s="512"/>
      <c r="D183" s="512"/>
      <c r="E183" s="512"/>
      <c r="F183" s="512"/>
      <c r="G183" s="512"/>
      <c r="H183" s="55"/>
      <c r="I183" s="86"/>
      <c r="K183" s="212" t="s">
        <v>64</v>
      </c>
      <c r="L183" s="103"/>
      <c r="M183" s="1"/>
    </row>
    <row r="184" spans="1:21" s="12" customFormat="1" ht="15" x14ac:dyDescent="0.25">
      <c r="A184" s="66" t="s">
        <v>139</v>
      </c>
      <c r="B184" s="37" t="s">
        <v>64</v>
      </c>
      <c r="C184" s="37"/>
      <c r="D184" s="37"/>
      <c r="E184" s="37"/>
      <c r="F184" s="37"/>
      <c r="G184" s="37"/>
      <c r="H184" s="55"/>
      <c r="I184" s="86"/>
      <c r="K184" s="212" t="s">
        <v>64</v>
      </c>
      <c r="L184" s="103"/>
      <c r="M184" s="1"/>
      <c r="T184" s="32"/>
      <c r="U184" s="32"/>
    </row>
    <row r="185" spans="1:21" s="12" customFormat="1" ht="15" x14ac:dyDescent="0.25">
      <c r="A185" s="66" t="s">
        <v>140</v>
      </c>
      <c r="B185" s="37" t="s">
        <v>64</v>
      </c>
      <c r="C185" s="37"/>
      <c r="D185" s="37"/>
      <c r="E185" s="37"/>
      <c r="F185" s="37"/>
      <c r="G185" s="37"/>
      <c r="H185" s="55"/>
      <c r="I185" s="86"/>
      <c r="K185" s="212" t="s">
        <v>64</v>
      </c>
      <c r="L185" s="103"/>
      <c r="M185" s="1"/>
      <c r="N185" s="32"/>
      <c r="O185" s="32"/>
      <c r="P185" s="32"/>
      <c r="Q185" s="32"/>
      <c r="R185" s="32"/>
      <c r="S185" s="32"/>
    </row>
    <row r="186" spans="1:21" s="12" customFormat="1" ht="15" x14ac:dyDescent="0.25">
      <c r="A186" s="66" t="s">
        <v>141</v>
      </c>
      <c r="B186" s="37" t="s">
        <v>64</v>
      </c>
      <c r="C186" s="37"/>
      <c r="D186" s="37"/>
      <c r="E186" s="37"/>
      <c r="F186" s="37"/>
      <c r="G186" s="37"/>
      <c r="H186" s="55"/>
      <c r="I186" s="86"/>
      <c r="K186" s="212" t="s">
        <v>64</v>
      </c>
      <c r="L186" s="103"/>
      <c r="M186" s="1"/>
    </row>
    <row r="187" spans="1:21" s="12" customFormat="1" ht="15" x14ac:dyDescent="0.25">
      <c r="A187" s="66" t="s">
        <v>142</v>
      </c>
      <c r="B187" s="29" t="s">
        <v>64</v>
      </c>
      <c r="C187" s="37"/>
      <c r="D187" s="37"/>
      <c r="E187" s="37"/>
      <c r="F187" s="37"/>
      <c r="G187" s="37"/>
      <c r="H187" s="55"/>
      <c r="I187" s="86"/>
      <c r="K187" s="212" t="s">
        <v>64</v>
      </c>
      <c r="L187" s="103"/>
      <c r="M187" s="1"/>
    </row>
    <row r="188" spans="1:21" customFormat="1" ht="30" x14ac:dyDescent="0.25">
      <c r="A188" s="67" t="s">
        <v>143</v>
      </c>
      <c r="B188" s="37" t="str">
        <f>IF(B178=$N$4,"Yes","No")</f>
        <v>No</v>
      </c>
      <c r="C188" s="37"/>
      <c r="D188" s="37"/>
      <c r="E188" s="37"/>
      <c r="F188" s="37"/>
      <c r="G188" s="37"/>
      <c r="H188" s="82"/>
      <c r="I188" s="85"/>
      <c r="J188" s="12"/>
      <c r="K188" s="212" t="s">
        <v>64</v>
      </c>
      <c r="L188" s="103"/>
      <c r="M188" s="1"/>
      <c r="N188" s="12"/>
      <c r="O188" s="12"/>
      <c r="P188" s="12"/>
      <c r="Q188" s="12"/>
      <c r="R188" s="12"/>
      <c r="S188" s="12"/>
      <c r="T188" s="12"/>
      <c r="U188" s="12"/>
    </row>
    <row r="189" spans="1:21" s="12" customFormat="1" ht="15" x14ac:dyDescent="0.25">
      <c r="A189" s="65" t="s">
        <v>66</v>
      </c>
      <c r="B189" s="512" t="s">
        <v>83</v>
      </c>
      <c r="C189" s="512"/>
      <c r="D189" s="512"/>
      <c r="E189" s="512"/>
      <c r="F189" s="512"/>
      <c r="G189" s="512"/>
      <c r="H189" s="55"/>
      <c r="I189" s="86"/>
      <c r="J189" s="34"/>
      <c r="K189" s="212" t="s">
        <v>64</v>
      </c>
      <c r="L189" s="103"/>
      <c r="M189" s="1"/>
    </row>
    <row r="190" spans="1:21" s="12" customFormat="1" ht="15" thickBot="1" x14ac:dyDescent="0.25">
      <c r="A190" s="68"/>
      <c r="B190" s="37"/>
      <c r="C190" s="37"/>
      <c r="D190" s="37"/>
      <c r="E190" s="37"/>
      <c r="F190" s="37"/>
      <c r="G190" s="37"/>
      <c r="H190" s="55"/>
      <c r="I190" s="86"/>
      <c r="K190" s="212" t="s">
        <v>64</v>
      </c>
      <c r="L190" s="103"/>
      <c r="M190" s="1"/>
    </row>
    <row r="191" spans="1:21" s="12" customFormat="1" ht="15.75" thickBot="1" x14ac:dyDescent="0.3">
      <c r="A191" s="204" t="s">
        <v>222</v>
      </c>
      <c r="B191" s="205" t="s">
        <v>210</v>
      </c>
      <c r="C191" s="206"/>
      <c r="D191" s="206"/>
      <c r="E191" s="206"/>
      <c r="F191" s="206"/>
      <c r="G191" s="206"/>
      <c r="H191" s="207"/>
      <c r="I191" s="86"/>
      <c r="K191" s="212" t="s">
        <v>64</v>
      </c>
      <c r="L191" s="103"/>
      <c r="M191" s="1"/>
    </row>
    <row r="192" spans="1:21" s="12" customFormat="1" ht="15" x14ac:dyDescent="0.25">
      <c r="A192" s="65" t="s">
        <v>57</v>
      </c>
      <c r="B192" s="37" t="s">
        <v>107</v>
      </c>
      <c r="C192" s="37"/>
      <c r="D192" s="37"/>
      <c r="E192" s="37"/>
      <c r="F192" s="37"/>
      <c r="G192" s="37"/>
      <c r="H192" s="55"/>
      <c r="I192" s="86"/>
      <c r="K192" s="212" t="s">
        <v>64</v>
      </c>
      <c r="L192" s="103"/>
      <c r="M192" s="1"/>
    </row>
    <row r="193" spans="1:21" s="32" customFormat="1" ht="15" x14ac:dyDescent="0.25">
      <c r="A193" s="64"/>
      <c r="B193" s="30" t="str">
        <f>CONCATENATE($O$2&amp;": "&amp;VLOOKUP($B192,$N$3:$U$23,2,0))</f>
        <v>Font: Arial</v>
      </c>
      <c r="C193" s="30" t="str">
        <f>CONCATENATE($P$2&amp;": "&amp;VLOOKUP($B192,$N$3:$U$23,3,0))</f>
        <v>T-face: Bold</v>
      </c>
      <c r="D193" s="30" t="str">
        <f>CONCATENATE($Q$2&amp;": "&amp;VLOOKUP($B192,$N$3:$U$23,4,0))</f>
        <v>Font size: 14</v>
      </c>
      <c r="E193" s="30" t="str">
        <f>CONCATENATE($R$2&amp;": "&amp;VLOOKUP($B192,$N$3:$U$23,5,0))</f>
        <v>Row height: 31.5</v>
      </c>
      <c r="F193" s="30" t="str">
        <f>CONCATENATE($S$2&amp;": "&amp;VLOOKUP($B192,$N$3:$U$23,6,0))</f>
        <v>Text col: Teal</v>
      </c>
      <c r="G193" s="30" t="str">
        <f>CONCATENATE($T$2&amp;": "&amp;VLOOKUP($B192,$N$3:$U$23,7,0))</f>
        <v>BG col: White</v>
      </c>
      <c r="H193" s="80" t="str">
        <f>CONCATENATE($U$2&amp;": "&amp;VLOOKUP($B192,$N$3:$U$23,8,0))</f>
        <v>Just: Left</v>
      </c>
      <c r="I193" s="88"/>
      <c r="J193" s="12"/>
      <c r="K193" s="212" t="s">
        <v>64</v>
      </c>
      <c r="L193" s="103"/>
      <c r="M193" s="1"/>
      <c r="N193" s="12"/>
      <c r="O193" s="12"/>
      <c r="P193" s="12"/>
      <c r="Q193" s="12"/>
      <c r="R193" s="12"/>
      <c r="S193" s="12"/>
      <c r="T193"/>
      <c r="U193"/>
    </row>
    <row r="194" spans="1:21" s="12" customFormat="1" ht="15" x14ac:dyDescent="0.25">
      <c r="A194" s="65" t="s">
        <v>58</v>
      </c>
      <c r="B194" s="37" t="s">
        <v>366</v>
      </c>
      <c r="C194" s="37"/>
      <c r="D194" s="37"/>
      <c r="E194" s="37"/>
      <c r="F194" s="37"/>
      <c r="G194" s="37"/>
      <c r="H194" s="55"/>
      <c r="I194" s="86"/>
      <c r="J194" s="32"/>
      <c r="K194" s="212" t="s">
        <v>64</v>
      </c>
      <c r="L194" s="103"/>
      <c r="M194" s="1"/>
      <c r="N194" s="35"/>
      <c r="O194" s="38"/>
      <c r="P194" s="38"/>
      <c r="Q194" s="38"/>
      <c r="R194" s="38"/>
      <c r="S194" s="35"/>
    </row>
    <row r="195" spans="1:21" s="12" customFormat="1" ht="15" x14ac:dyDescent="0.25">
      <c r="A195" s="65" t="s">
        <v>59</v>
      </c>
      <c r="B195" s="37" t="s">
        <v>201</v>
      </c>
      <c r="C195" s="37"/>
      <c r="D195" s="37"/>
      <c r="E195" s="37"/>
      <c r="F195" s="37"/>
      <c r="G195" s="37"/>
      <c r="H195" s="55"/>
      <c r="I195" s="86"/>
      <c r="K195" s="212" t="s">
        <v>197</v>
      </c>
      <c r="L195" s="103"/>
      <c r="M195" s="1"/>
    </row>
    <row r="196" spans="1:21" s="12" customFormat="1" ht="15" x14ac:dyDescent="0.25">
      <c r="A196" s="66" t="s">
        <v>60</v>
      </c>
      <c r="B196" s="37" t="s">
        <v>73</v>
      </c>
      <c r="C196" s="37"/>
      <c r="D196" s="37"/>
      <c r="E196" s="37"/>
      <c r="F196" s="37"/>
      <c r="G196" s="37"/>
      <c r="H196" s="55"/>
      <c r="I196" s="86"/>
      <c r="K196" s="212" t="s">
        <v>64</v>
      </c>
      <c r="L196" s="103"/>
      <c r="M196" s="1"/>
    </row>
    <row r="197" spans="1:21" s="12" customFormat="1" ht="15" x14ac:dyDescent="0.25">
      <c r="A197" s="66" t="s">
        <v>57</v>
      </c>
      <c r="B197" s="512" t="s">
        <v>71</v>
      </c>
      <c r="C197" s="512"/>
      <c r="D197" s="512"/>
      <c r="E197" s="512"/>
      <c r="F197" s="512"/>
      <c r="G197" s="512"/>
      <c r="H197" s="55"/>
      <c r="I197" s="86"/>
      <c r="K197" s="212" t="s">
        <v>64</v>
      </c>
      <c r="L197" s="103"/>
      <c r="M197" s="1"/>
    </row>
    <row r="198" spans="1:21" s="12" customFormat="1" ht="15" x14ac:dyDescent="0.25">
      <c r="A198" s="66" t="s">
        <v>139</v>
      </c>
      <c r="B198" s="37" t="s">
        <v>64</v>
      </c>
      <c r="C198" s="37"/>
      <c r="D198" s="37"/>
      <c r="E198" s="37"/>
      <c r="F198" s="37"/>
      <c r="G198" s="37"/>
      <c r="H198" s="55"/>
      <c r="I198" s="86"/>
      <c r="K198" s="212" t="s">
        <v>64</v>
      </c>
      <c r="L198" s="103"/>
      <c r="M198" s="1"/>
      <c r="T198" s="32"/>
      <c r="U198" s="32"/>
    </row>
    <row r="199" spans="1:21" s="12" customFormat="1" ht="15" x14ac:dyDescent="0.25">
      <c r="A199" s="66" t="s">
        <v>140</v>
      </c>
      <c r="B199" s="37" t="s">
        <v>64</v>
      </c>
      <c r="C199" s="37"/>
      <c r="D199" s="37"/>
      <c r="E199" s="37"/>
      <c r="F199" s="37"/>
      <c r="G199" s="37"/>
      <c r="H199" s="55"/>
      <c r="I199" s="86"/>
      <c r="K199" s="212" t="s">
        <v>64</v>
      </c>
      <c r="L199" s="103"/>
      <c r="M199" s="1"/>
      <c r="N199" s="32"/>
      <c r="O199" s="32"/>
      <c r="P199" s="32"/>
      <c r="Q199" s="32"/>
      <c r="R199" s="32"/>
      <c r="S199" s="32"/>
    </row>
    <row r="200" spans="1:21" s="12" customFormat="1" ht="15" x14ac:dyDescent="0.25">
      <c r="A200" s="66" t="s">
        <v>141</v>
      </c>
      <c r="B200" s="37" t="s">
        <v>64</v>
      </c>
      <c r="C200" s="37"/>
      <c r="D200" s="37"/>
      <c r="E200" s="37"/>
      <c r="F200" s="37"/>
      <c r="G200" s="37"/>
      <c r="H200" s="55"/>
      <c r="I200" s="86"/>
      <c r="K200" s="212" t="s">
        <v>64</v>
      </c>
      <c r="L200" s="103"/>
      <c r="M200" s="1"/>
    </row>
    <row r="201" spans="1:21" s="12" customFormat="1" ht="15" x14ac:dyDescent="0.25">
      <c r="A201" s="66" t="s">
        <v>142</v>
      </c>
      <c r="B201" s="29" t="s">
        <v>64</v>
      </c>
      <c r="C201" s="37"/>
      <c r="D201" s="37"/>
      <c r="E201" s="37"/>
      <c r="F201" s="37"/>
      <c r="G201" s="37"/>
      <c r="H201" s="55"/>
      <c r="I201" s="86"/>
      <c r="K201" s="212" t="s">
        <v>64</v>
      </c>
      <c r="L201" s="103"/>
      <c r="M201" s="1"/>
    </row>
    <row r="202" spans="1:21" customFormat="1" ht="30" x14ac:dyDescent="0.25">
      <c r="A202" s="67" t="s">
        <v>143</v>
      </c>
      <c r="B202" s="37" t="str">
        <f>IF(B192=$N$4,"Yes","No")</f>
        <v>No</v>
      </c>
      <c r="C202" s="37"/>
      <c r="D202" s="37"/>
      <c r="E202" s="37"/>
      <c r="F202" s="37"/>
      <c r="G202" s="37"/>
      <c r="H202" s="82"/>
      <c r="I202" s="85"/>
      <c r="J202" s="12"/>
      <c r="K202" s="212" t="s">
        <v>64</v>
      </c>
      <c r="L202" s="103"/>
      <c r="M202" s="1"/>
      <c r="N202" s="12"/>
      <c r="O202" s="12"/>
      <c r="P202" s="12"/>
      <c r="Q202" s="12"/>
      <c r="R202" s="12"/>
      <c r="S202" s="12"/>
      <c r="T202" s="12"/>
      <c r="U202" s="12"/>
    </row>
    <row r="203" spans="1:21" s="12" customFormat="1" ht="14.1" customHeight="1" x14ac:dyDescent="0.25">
      <c r="A203" s="65" t="s">
        <v>66</v>
      </c>
      <c r="B203" s="521" t="s">
        <v>74</v>
      </c>
      <c r="C203" s="512"/>
      <c r="D203" s="512"/>
      <c r="E203" s="512"/>
      <c r="F203" s="512"/>
      <c r="G203" s="512"/>
      <c r="H203" s="55"/>
      <c r="I203" s="86"/>
      <c r="J203" s="34"/>
      <c r="K203" s="212" t="s">
        <v>64</v>
      </c>
      <c r="L203" s="103"/>
      <c r="M203" s="1"/>
    </row>
    <row r="204" spans="1:21" s="12" customFormat="1" ht="15" thickBot="1" x14ac:dyDescent="0.25">
      <c r="A204" s="68"/>
      <c r="B204" s="37"/>
      <c r="C204" s="37"/>
      <c r="D204" s="37"/>
      <c r="E204" s="37"/>
      <c r="F204" s="37"/>
      <c r="G204" s="37"/>
      <c r="H204" s="55"/>
      <c r="I204" s="86"/>
      <c r="K204" s="212" t="s">
        <v>64</v>
      </c>
      <c r="L204" s="103"/>
      <c r="M204" s="1"/>
    </row>
    <row r="205" spans="1:21" s="12" customFormat="1" ht="15.75" thickBot="1" x14ac:dyDescent="0.3">
      <c r="A205" s="204" t="s">
        <v>233</v>
      </c>
      <c r="B205" s="205" t="s">
        <v>213</v>
      </c>
      <c r="C205" s="206"/>
      <c r="D205" s="206"/>
      <c r="E205" s="206"/>
      <c r="F205" s="206"/>
      <c r="G205" s="206"/>
      <c r="H205" s="207"/>
      <c r="I205" s="86"/>
      <c r="K205" s="212" t="s">
        <v>64</v>
      </c>
      <c r="L205" s="103"/>
      <c r="M205" s="1"/>
    </row>
    <row r="206" spans="1:21" s="12" customFormat="1" ht="15" x14ac:dyDescent="0.25">
      <c r="A206" s="65" t="s">
        <v>57</v>
      </c>
      <c r="B206" s="37" t="s">
        <v>102</v>
      </c>
      <c r="C206" s="37"/>
      <c r="D206" s="37"/>
      <c r="E206" s="37"/>
      <c r="F206" s="37"/>
      <c r="G206" s="37"/>
      <c r="H206" s="55"/>
      <c r="I206" s="86"/>
      <c r="K206" s="212" t="s">
        <v>64</v>
      </c>
      <c r="L206" s="103"/>
      <c r="M206" s="1"/>
    </row>
    <row r="207" spans="1:21" s="12" customFormat="1" ht="15" x14ac:dyDescent="0.25">
      <c r="A207" s="65"/>
      <c r="B207" s="33" t="str">
        <f>CONCATENATE($O$2&amp;": "&amp;VLOOKUP($B206,$N$3:$U$23,2,0))</f>
        <v>Font: Arial</v>
      </c>
      <c r="C207" s="33" t="str">
        <f>CONCATENATE($P$2&amp;": "&amp;VLOOKUP($B206,$N$3:$U$23,3,0))</f>
        <v>T-face: Normal</v>
      </c>
      <c r="D207" s="33" t="str">
        <f>CONCATENATE($Q$2&amp;": "&amp;VLOOKUP($B206,$N$3:$U$23,4,0))</f>
        <v>Font size: 11</v>
      </c>
      <c r="E207" s="33" t="str">
        <f>CONCATENATE($R$2&amp;": "&amp;VLOOKUP($B206,$N$3:$U$23,5,0))</f>
        <v>Row height: 15</v>
      </c>
      <c r="F207" s="33" t="str">
        <f>CONCATENATE($S$2&amp;": "&amp;VLOOKUP($B206,$N$3:$U$23,6,0))</f>
        <v>Text col: Black</v>
      </c>
      <c r="G207" s="33" t="str">
        <f>CONCATENATE($T$2&amp;": "&amp;VLOOKUP($B206,$N$3:$U$23,7,0))</f>
        <v>BG col: White</v>
      </c>
      <c r="H207" s="83" t="str">
        <f>CONCATENATE($U$2&amp;": "&amp;VLOOKUP($B206,$N$3:$U$23,8,0))</f>
        <v>Just: Left</v>
      </c>
      <c r="I207" s="86"/>
      <c r="K207" s="212" t="s">
        <v>64</v>
      </c>
      <c r="L207" s="103"/>
      <c r="M207" s="1"/>
      <c r="T207"/>
      <c r="U207"/>
    </row>
    <row r="208" spans="1:21" s="12" customFormat="1" ht="15" x14ac:dyDescent="0.25">
      <c r="A208" s="65" t="s">
        <v>58</v>
      </c>
      <c r="B208" s="13" t="s">
        <v>211</v>
      </c>
      <c r="C208" s="37"/>
      <c r="D208" s="37"/>
      <c r="E208" s="37"/>
      <c r="F208" s="37"/>
      <c r="G208" s="37"/>
      <c r="H208" s="55"/>
      <c r="I208" s="86"/>
      <c r="K208" s="212" t="s">
        <v>64</v>
      </c>
      <c r="L208" s="103"/>
      <c r="M208" s="1"/>
      <c r="N208" s="35"/>
      <c r="O208" s="38"/>
      <c r="P208" s="38"/>
      <c r="Q208" s="38"/>
      <c r="R208" s="38"/>
      <c r="S208" s="35"/>
    </row>
    <row r="209" spans="1:21" s="12" customFormat="1" ht="30.95" customHeight="1" x14ac:dyDescent="0.25">
      <c r="A209" s="65" t="s">
        <v>59</v>
      </c>
      <c r="B209" s="521" t="s">
        <v>269</v>
      </c>
      <c r="C209" s="512"/>
      <c r="D209" s="512"/>
      <c r="E209" s="512"/>
      <c r="F209" s="512"/>
      <c r="G209" s="512"/>
      <c r="H209" s="526"/>
      <c r="I209" s="86"/>
      <c r="K209" s="212" t="s">
        <v>197</v>
      </c>
      <c r="L209" s="103"/>
      <c r="M209" s="1"/>
    </row>
    <row r="210" spans="1:21" s="12" customFormat="1" ht="15" x14ac:dyDescent="0.25">
      <c r="A210" s="66" t="s">
        <v>60</v>
      </c>
      <c r="B210" s="139" t="s">
        <v>73</v>
      </c>
      <c r="C210" s="37"/>
      <c r="D210" s="37"/>
      <c r="E210" s="37"/>
      <c r="F210" s="37"/>
      <c r="G210" s="37"/>
      <c r="H210" s="55"/>
      <c r="I210" s="86"/>
      <c r="K210" s="212" t="s">
        <v>64</v>
      </c>
      <c r="L210" s="103"/>
      <c r="M210" s="1"/>
    </row>
    <row r="211" spans="1:21" s="12" customFormat="1" ht="15" x14ac:dyDescent="0.25">
      <c r="A211" s="66" t="s">
        <v>57</v>
      </c>
      <c r="B211" s="512" t="s">
        <v>71</v>
      </c>
      <c r="C211" s="512"/>
      <c r="D211" s="512"/>
      <c r="E211" s="512"/>
      <c r="F211" s="512"/>
      <c r="G211" s="512"/>
      <c r="H211" s="55"/>
      <c r="I211" s="86"/>
      <c r="K211" s="212" t="s">
        <v>64</v>
      </c>
      <c r="L211" s="103"/>
      <c r="M211" s="1"/>
    </row>
    <row r="212" spans="1:21" s="12" customFormat="1" ht="15" x14ac:dyDescent="0.25">
      <c r="A212" s="66" t="s">
        <v>139</v>
      </c>
      <c r="B212" s="37" t="s">
        <v>64</v>
      </c>
      <c r="C212" s="37"/>
      <c r="D212" s="37"/>
      <c r="E212" s="37"/>
      <c r="F212" s="37"/>
      <c r="G212" s="37"/>
      <c r="H212" s="55"/>
      <c r="I212" s="86"/>
      <c r="K212" s="212" t="s">
        <v>64</v>
      </c>
      <c r="L212" s="103"/>
      <c r="M212" s="1"/>
    </row>
    <row r="213" spans="1:21" s="12" customFormat="1" ht="15" x14ac:dyDescent="0.25">
      <c r="A213" s="66" t="s">
        <v>140</v>
      </c>
      <c r="B213" s="37" t="s">
        <v>64</v>
      </c>
      <c r="C213" s="37"/>
      <c r="D213" s="37"/>
      <c r="E213" s="37"/>
      <c r="F213" s="37"/>
      <c r="G213" s="37"/>
      <c r="H213" s="55"/>
      <c r="I213" s="86"/>
      <c r="K213" s="212" t="s">
        <v>64</v>
      </c>
      <c r="L213" s="103"/>
      <c r="M213" s="1"/>
    </row>
    <row r="214" spans="1:21" s="12" customFormat="1" ht="15" x14ac:dyDescent="0.25">
      <c r="A214" s="66" t="s">
        <v>141</v>
      </c>
      <c r="B214" s="37" t="s">
        <v>64</v>
      </c>
      <c r="C214" s="37"/>
      <c r="D214" s="37"/>
      <c r="E214" s="37"/>
      <c r="F214" s="37"/>
      <c r="G214" s="37"/>
      <c r="H214" s="55"/>
      <c r="I214" s="86"/>
      <c r="K214" s="212" t="s">
        <v>64</v>
      </c>
      <c r="L214" s="103"/>
      <c r="M214" s="1"/>
    </row>
    <row r="215" spans="1:21" s="12" customFormat="1" ht="15" x14ac:dyDescent="0.25">
      <c r="A215" s="66" t="s">
        <v>142</v>
      </c>
      <c r="B215" s="29" t="s">
        <v>64</v>
      </c>
      <c r="C215" s="37"/>
      <c r="D215" s="37"/>
      <c r="E215" s="37"/>
      <c r="F215" s="37"/>
      <c r="G215" s="37"/>
      <c r="H215" s="55"/>
      <c r="I215" s="86"/>
      <c r="K215" s="212" t="s">
        <v>64</v>
      </c>
      <c r="L215" s="103"/>
      <c r="M215" s="1"/>
    </row>
    <row r="216" spans="1:21" customFormat="1" ht="30" x14ac:dyDescent="0.25">
      <c r="A216" s="67" t="s">
        <v>143</v>
      </c>
      <c r="B216" s="37" t="str">
        <f>IF(B206=$N$4,"Yes","No")</f>
        <v>No</v>
      </c>
      <c r="C216" s="37"/>
      <c r="D216" s="37"/>
      <c r="E216" s="37"/>
      <c r="F216" s="37"/>
      <c r="G216" s="37"/>
      <c r="H216" s="82"/>
      <c r="I216" s="85"/>
      <c r="J216" s="12"/>
      <c r="K216" s="212" t="s">
        <v>64</v>
      </c>
      <c r="L216" s="103"/>
      <c r="M216" s="1"/>
      <c r="N216" s="12"/>
      <c r="O216" s="12"/>
      <c r="P216" s="12"/>
      <c r="Q216" s="12"/>
      <c r="R216" s="12"/>
      <c r="S216" s="12"/>
      <c r="T216" s="12"/>
      <c r="U216" s="12"/>
    </row>
    <row r="217" spans="1:21" s="12" customFormat="1" ht="43.5" customHeight="1" x14ac:dyDescent="0.25">
      <c r="A217" s="65" t="s">
        <v>66</v>
      </c>
      <c r="B217" s="512" t="s">
        <v>267</v>
      </c>
      <c r="C217" s="512"/>
      <c r="D217" s="512"/>
      <c r="E217" s="512"/>
      <c r="F217" s="512"/>
      <c r="G217" s="512"/>
      <c r="H217" s="55"/>
      <c r="I217" s="86"/>
      <c r="J217" s="34"/>
      <c r="K217" s="212" t="s">
        <v>197</v>
      </c>
      <c r="L217" s="103"/>
      <c r="M217" s="1"/>
    </row>
    <row r="218" spans="1:21" s="12" customFormat="1" ht="15" thickBot="1" x14ac:dyDescent="0.25">
      <c r="A218" s="68"/>
      <c r="B218" s="37"/>
      <c r="C218" s="37"/>
      <c r="D218" s="37"/>
      <c r="E218" s="37"/>
      <c r="F218" s="37"/>
      <c r="G218" s="37"/>
      <c r="H218" s="55"/>
      <c r="I218" s="86"/>
      <c r="K218" s="212" t="s">
        <v>64</v>
      </c>
      <c r="L218" s="103"/>
      <c r="M218" s="1"/>
    </row>
    <row r="219" spans="1:21" s="12" customFormat="1" ht="15.75" thickBot="1" x14ac:dyDescent="0.3">
      <c r="A219" s="204" t="s">
        <v>159</v>
      </c>
      <c r="B219" s="205" t="s">
        <v>212</v>
      </c>
      <c r="C219" s="206"/>
      <c r="D219" s="206"/>
      <c r="E219" s="206"/>
      <c r="F219" s="206"/>
      <c r="G219" s="206"/>
      <c r="H219" s="207"/>
      <c r="I219" s="86"/>
      <c r="K219" s="212" t="s">
        <v>64</v>
      </c>
      <c r="L219" s="103"/>
      <c r="M219" s="1"/>
    </row>
    <row r="220" spans="1:21" s="12" customFormat="1" ht="15" x14ac:dyDescent="0.25">
      <c r="A220" s="65" t="s">
        <v>57</v>
      </c>
      <c r="B220" s="37" t="s">
        <v>124</v>
      </c>
      <c r="C220" s="37"/>
      <c r="D220" s="37"/>
      <c r="E220" s="37"/>
      <c r="F220" s="37"/>
      <c r="G220" s="37"/>
      <c r="H220" s="55"/>
      <c r="I220" s="86"/>
      <c r="K220" s="212" t="s">
        <v>64</v>
      </c>
      <c r="L220" s="103"/>
      <c r="M220" s="1"/>
    </row>
    <row r="221" spans="1:21" s="32" customFormat="1" ht="29.25" x14ac:dyDescent="0.25">
      <c r="A221" s="64"/>
      <c r="B221" s="30" t="str">
        <f>CONCATENATE($O$2&amp;": "&amp;VLOOKUP($B220,$N$3:$U$23,2,0))</f>
        <v>Font: Arial</v>
      </c>
      <c r="C221" s="30" t="str">
        <f>CONCATENATE($P$2&amp;": "&amp;VLOOKUP($B220,$N$3:$U$23,3,0))</f>
        <v>T-face: Normal</v>
      </c>
      <c r="D221" s="30" t="str">
        <f>CONCATENATE($Q$2&amp;": "&amp;VLOOKUP($B220,$N$3:$U$23,4,0))</f>
        <v>Font size: 11</v>
      </c>
      <c r="E221" s="30" t="str">
        <f>CONCATENATE($R$2&amp;": "&amp;VLOOKUP($B220,$N$3:$U$23,5,0))</f>
        <v>Row height: 31.5</v>
      </c>
      <c r="F221" s="30" t="str">
        <f>CONCATENATE($S$2&amp;": "&amp;VLOOKUP($B220,$N$3:$U$23,6,0))</f>
        <v>Text col: Black</v>
      </c>
      <c r="G221" s="30" t="str">
        <f>CONCATENATE($T$2&amp;": "&amp;VLOOKUP($B220,$N$3:$U$23,7,0))</f>
        <v>BG col: White</v>
      </c>
      <c r="H221" s="80" t="str">
        <f>CONCATENATE($U$2&amp;": "&amp;VLOOKUP($B220,$N$3:$U$23,8,0))</f>
        <v>Just: Left</v>
      </c>
      <c r="I221" s="88"/>
      <c r="J221" s="12"/>
      <c r="K221" s="212" t="s">
        <v>64</v>
      </c>
      <c r="L221" s="103"/>
      <c r="M221" s="1"/>
      <c r="N221" s="12"/>
      <c r="O221" s="12"/>
      <c r="P221" s="12"/>
      <c r="Q221" s="12"/>
      <c r="R221" s="12"/>
      <c r="S221" s="12"/>
      <c r="T221"/>
      <c r="U221"/>
    </row>
    <row r="222" spans="1:21" s="12" customFormat="1" ht="15" x14ac:dyDescent="0.25">
      <c r="A222" s="65" t="s">
        <v>58</v>
      </c>
      <c r="B222" s="37" t="s">
        <v>108</v>
      </c>
      <c r="C222" s="37"/>
      <c r="D222" s="37"/>
      <c r="E222" s="37"/>
      <c r="F222" s="37"/>
      <c r="G222" s="37"/>
      <c r="H222" s="55"/>
      <c r="I222" s="86"/>
      <c r="J222" s="32"/>
      <c r="K222" s="212" t="s">
        <v>64</v>
      </c>
      <c r="L222" s="103"/>
      <c r="M222" s="1"/>
      <c r="N222" s="35"/>
      <c r="O222" s="38"/>
      <c r="P222" s="38"/>
      <c r="Q222" s="38"/>
      <c r="R222" s="38"/>
      <c r="S222" s="35"/>
    </row>
    <row r="223" spans="1:21" s="12" customFormat="1" ht="34.5" customHeight="1" x14ac:dyDescent="0.25">
      <c r="A223" s="65" t="s">
        <v>59</v>
      </c>
      <c r="B223" s="521" t="s">
        <v>362</v>
      </c>
      <c r="C223" s="512"/>
      <c r="D223" s="512"/>
      <c r="E223" s="512"/>
      <c r="F223" s="512"/>
      <c r="G223" s="512"/>
      <c r="H223" s="55"/>
      <c r="I223" s="86"/>
      <c r="K223" s="212" t="s">
        <v>197</v>
      </c>
      <c r="L223" s="103"/>
      <c r="M223" s="1"/>
    </row>
    <row r="224" spans="1:21" s="12" customFormat="1" ht="15" x14ac:dyDescent="0.25">
      <c r="A224" s="66" t="s">
        <v>60</v>
      </c>
      <c r="B224" s="37" t="s">
        <v>128</v>
      </c>
      <c r="C224" s="37"/>
      <c r="D224" s="37"/>
      <c r="E224" s="37"/>
      <c r="F224" s="37"/>
      <c r="G224" s="37"/>
      <c r="H224" s="55"/>
      <c r="I224" s="86"/>
      <c r="K224" s="212" t="s">
        <v>64</v>
      </c>
      <c r="L224" s="103"/>
      <c r="M224" s="1"/>
    </row>
    <row r="225" spans="1:21" s="12" customFormat="1" ht="15" x14ac:dyDescent="0.25">
      <c r="A225" s="66" t="s">
        <v>57</v>
      </c>
      <c r="B225" s="512" t="s">
        <v>71</v>
      </c>
      <c r="C225" s="512"/>
      <c r="D225" s="512"/>
      <c r="E225" s="512"/>
      <c r="F225" s="512"/>
      <c r="G225" s="512"/>
      <c r="H225" s="55"/>
      <c r="I225" s="86"/>
      <c r="K225" s="212" t="s">
        <v>64</v>
      </c>
      <c r="L225" s="103"/>
      <c r="M225" s="1"/>
    </row>
    <row r="226" spans="1:21" s="12" customFormat="1" ht="15" x14ac:dyDescent="0.25">
      <c r="A226" s="66" t="s">
        <v>139</v>
      </c>
      <c r="B226" s="37" t="s">
        <v>64</v>
      </c>
      <c r="C226" s="37"/>
      <c r="D226" s="37"/>
      <c r="E226" s="37"/>
      <c r="F226" s="37"/>
      <c r="G226" s="37"/>
      <c r="H226" s="55"/>
      <c r="I226" s="86"/>
      <c r="K226" s="212" t="s">
        <v>64</v>
      </c>
      <c r="L226" s="103"/>
      <c r="M226" s="1"/>
      <c r="T226" s="32"/>
      <c r="U226" s="32"/>
    </row>
    <row r="227" spans="1:21" s="12" customFormat="1" ht="15" x14ac:dyDescent="0.25">
      <c r="A227" s="66" t="s">
        <v>140</v>
      </c>
      <c r="B227" s="37" t="s">
        <v>64</v>
      </c>
      <c r="C227" s="37"/>
      <c r="D227" s="37"/>
      <c r="E227" s="37"/>
      <c r="F227" s="37"/>
      <c r="G227" s="37"/>
      <c r="H227" s="55"/>
      <c r="I227" s="86"/>
      <c r="K227" s="212" t="s">
        <v>64</v>
      </c>
      <c r="L227" s="103"/>
      <c r="M227" s="1"/>
      <c r="N227" s="32"/>
      <c r="O227" s="32"/>
      <c r="P227" s="32"/>
      <c r="Q227" s="32"/>
      <c r="R227" s="32"/>
      <c r="S227" s="32"/>
    </row>
    <row r="228" spans="1:21" s="12" customFormat="1" ht="15" x14ac:dyDescent="0.25">
      <c r="A228" s="66" t="s">
        <v>141</v>
      </c>
      <c r="B228" s="37" t="s">
        <v>64</v>
      </c>
      <c r="C228" s="37"/>
      <c r="D228" s="37"/>
      <c r="E228" s="37"/>
      <c r="F228" s="37"/>
      <c r="G228" s="37"/>
      <c r="H228" s="55"/>
      <c r="I228" s="86"/>
      <c r="K228" s="212" t="s">
        <v>64</v>
      </c>
      <c r="L228" s="103"/>
      <c r="M228" s="1"/>
    </row>
    <row r="229" spans="1:21" s="12" customFormat="1" ht="15" x14ac:dyDescent="0.25">
      <c r="A229" s="66" t="s">
        <v>142</v>
      </c>
      <c r="B229" s="29" t="s">
        <v>64</v>
      </c>
      <c r="C229" s="37"/>
      <c r="D229" s="37"/>
      <c r="E229" s="37"/>
      <c r="F229" s="37"/>
      <c r="G229" s="37"/>
      <c r="H229" s="55"/>
      <c r="I229" s="86"/>
      <c r="K229" s="212" t="s">
        <v>64</v>
      </c>
      <c r="L229" s="103"/>
      <c r="M229" s="1"/>
    </row>
    <row r="230" spans="1:21" customFormat="1" ht="30" x14ac:dyDescent="0.25">
      <c r="A230" s="67" t="s">
        <v>143</v>
      </c>
      <c r="B230" s="37" t="str">
        <f>IF(B220=$N$4,"Yes","No")</f>
        <v>No</v>
      </c>
      <c r="C230" s="37"/>
      <c r="D230" s="37"/>
      <c r="E230" s="37"/>
      <c r="F230" s="37"/>
      <c r="G230" s="37"/>
      <c r="H230" s="82"/>
      <c r="I230" s="85"/>
      <c r="J230" s="12"/>
      <c r="K230" s="212" t="s">
        <v>64</v>
      </c>
      <c r="L230" s="103"/>
      <c r="M230" s="1"/>
      <c r="N230" s="12"/>
      <c r="O230" s="12"/>
      <c r="P230" s="12"/>
      <c r="Q230" s="12"/>
      <c r="R230" s="12"/>
      <c r="S230" s="12"/>
      <c r="T230" s="12"/>
      <c r="U230" s="12"/>
    </row>
    <row r="231" spans="1:21" s="12" customFormat="1" ht="15" x14ac:dyDescent="0.25">
      <c r="A231" s="65" t="s">
        <v>66</v>
      </c>
      <c r="B231" s="512" t="s">
        <v>266</v>
      </c>
      <c r="C231" s="512"/>
      <c r="D231" s="512"/>
      <c r="E231" s="512"/>
      <c r="F231" s="512"/>
      <c r="G231" s="512"/>
      <c r="H231" s="55"/>
      <c r="I231" s="86"/>
      <c r="J231" s="34"/>
      <c r="K231" s="212" t="s">
        <v>64</v>
      </c>
      <c r="L231" s="103"/>
      <c r="M231" s="1"/>
    </row>
    <row r="232" spans="1:21" s="12" customFormat="1" ht="15" thickBot="1" x14ac:dyDescent="0.25">
      <c r="A232" s="68"/>
      <c r="B232" s="37"/>
      <c r="C232" s="37"/>
      <c r="D232" s="37"/>
      <c r="E232" s="37"/>
      <c r="F232" s="37"/>
      <c r="G232" s="37"/>
      <c r="H232" s="55"/>
      <c r="I232" s="86"/>
      <c r="K232" s="212" t="s">
        <v>64</v>
      </c>
      <c r="L232" s="103"/>
      <c r="M232" s="1"/>
    </row>
    <row r="233" spans="1:21" s="12" customFormat="1" ht="15.75" thickBot="1" x14ac:dyDescent="0.3">
      <c r="A233" s="204" t="s">
        <v>160</v>
      </c>
      <c r="B233" s="205" t="s">
        <v>212</v>
      </c>
      <c r="C233" s="206"/>
      <c r="D233" s="206"/>
      <c r="E233" s="206"/>
      <c r="F233" s="206"/>
      <c r="G233" s="206"/>
      <c r="H233" s="207"/>
      <c r="I233" s="86"/>
      <c r="K233" s="212" t="s">
        <v>64</v>
      </c>
      <c r="L233" s="103"/>
      <c r="M233" s="1"/>
    </row>
    <row r="234" spans="1:21" s="12" customFormat="1" ht="15" x14ac:dyDescent="0.25">
      <c r="A234" s="65" t="s">
        <v>57</v>
      </c>
      <c r="B234" s="37" t="s">
        <v>124</v>
      </c>
      <c r="C234" s="37"/>
      <c r="D234" s="37"/>
      <c r="E234" s="37"/>
      <c r="F234" s="37"/>
      <c r="G234" s="37"/>
      <c r="H234" s="55"/>
      <c r="I234" s="86"/>
      <c r="K234" s="212" t="s">
        <v>64</v>
      </c>
      <c r="L234" s="103"/>
      <c r="M234" s="1"/>
    </row>
    <row r="235" spans="1:21" s="12" customFormat="1" ht="15" x14ac:dyDescent="0.25">
      <c r="A235" s="65"/>
      <c r="B235" s="33" t="str">
        <f>CONCATENATE($O$2&amp;": "&amp;VLOOKUP($B234,$N$3:$U$23,2,0))</f>
        <v>Font: Arial</v>
      </c>
      <c r="C235" s="33" t="str">
        <f>CONCATENATE($P$2&amp;": "&amp;VLOOKUP($B234,$N$3:$U$23,3,0))</f>
        <v>T-face: Normal</v>
      </c>
      <c r="D235" s="33" t="str">
        <f>CONCATENATE($Q$2&amp;": "&amp;VLOOKUP($B234,$N$3:$U$23,4,0))</f>
        <v>Font size: 11</v>
      </c>
      <c r="E235" s="33" t="str">
        <f>CONCATENATE($R$2&amp;": "&amp;VLOOKUP($B234,$N$3:$U$23,5,0))</f>
        <v>Row height: 31.5</v>
      </c>
      <c r="F235" s="33" t="str">
        <f>CONCATENATE($S$2&amp;": "&amp;VLOOKUP($B234,$N$3:$U$23,6,0))</f>
        <v>Text col: Black</v>
      </c>
      <c r="G235" s="33" t="str">
        <f>CONCATENATE($T$2&amp;": "&amp;VLOOKUP($B234,$N$3:$U$23,7,0))</f>
        <v>BG col: White</v>
      </c>
      <c r="H235" s="83" t="str">
        <f>CONCATENATE($U$2&amp;": "&amp;VLOOKUP($B234,$N$3:$U$23,8,0))</f>
        <v>Just: Left</v>
      </c>
      <c r="I235" s="86"/>
      <c r="K235" s="212" t="s">
        <v>64</v>
      </c>
      <c r="L235" s="103"/>
      <c r="M235" s="1"/>
      <c r="T235"/>
      <c r="U235"/>
    </row>
    <row r="236" spans="1:21" s="12" customFormat="1" ht="15" x14ac:dyDescent="0.25">
      <c r="A236" s="65" t="s">
        <v>58</v>
      </c>
      <c r="B236" s="37" t="s">
        <v>108</v>
      </c>
      <c r="C236" s="37"/>
      <c r="D236" s="37"/>
      <c r="E236" s="37"/>
      <c r="F236" s="37"/>
      <c r="G236" s="37"/>
      <c r="H236" s="55"/>
      <c r="I236" s="86"/>
      <c r="K236" s="212" t="s">
        <v>64</v>
      </c>
      <c r="L236" s="103"/>
      <c r="M236" s="1"/>
      <c r="N236" s="35"/>
      <c r="O236" s="38"/>
      <c r="P236" s="38"/>
      <c r="Q236" s="38"/>
      <c r="R236" s="38"/>
      <c r="S236" s="35"/>
    </row>
    <row r="237" spans="1:21" s="12" customFormat="1" ht="30" customHeight="1" x14ac:dyDescent="0.25">
      <c r="A237" s="65" t="s">
        <v>59</v>
      </c>
      <c r="B237" s="522" t="s">
        <v>363</v>
      </c>
      <c r="C237" s="523"/>
      <c r="D237" s="523"/>
      <c r="E237" s="523"/>
      <c r="F237" s="523"/>
      <c r="G237" s="523"/>
      <c r="H237" s="143"/>
      <c r="I237" s="86"/>
      <c r="K237" s="212" t="s">
        <v>197</v>
      </c>
      <c r="L237" s="103"/>
      <c r="M237" s="1"/>
    </row>
    <row r="238" spans="1:21" s="12" customFormat="1" ht="15" x14ac:dyDescent="0.25">
      <c r="A238" s="66" t="s">
        <v>60</v>
      </c>
      <c r="B238" s="37" t="s">
        <v>270</v>
      </c>
      <c r="C238" s="37"/>
      <c r="D238" s="37"/>
      <c r="E238" s="37"/>
      <c r="F238" s="37"/>
      <c r="G238" s="37"/>
      <c r="H238" s="55"/>
      <c r="I238" s="86"/>
      <c r="K238" s="212" t="s">
        <v>64</v>
      </c>
      <c r="L238" s="103"/>
      <c r="M238" s="1"/>
    </row>
    <row r="239" spans="1:21" s="12" customFormat="1" ht="15" x14ac:dyDescent="0.25">
      <c r="A239" s="66" t="s">
        <v>57</v>
      </c>
      <c r="B239" s="512" t="s">
        <v>71</v>
      </c>
      <c r="C239" s="512"/>
      <c r="D239" s="512"/>
      <c r="E239" s="512"/>
      <c r="F239" s="512"/>
      <c r="G239" s="512"/>
      <c r="H239" s="55"/>
      <c r="I239" s="86"/>
      <c r="K239" s="212" t="s">
        <v>64</v>
      </c>
      <c r="L239" s="103"/>
      <c r="M239" s="1"/>
    </row>
    <row r="240" spans="1:21" s="12" customFormat="1" ht="15" x14ac:dyDescent="0.25">
      <c r="A240" s="66" t="s">
        <v>139</v>
      </c>
      <c r="B240" s="37" t="s">
        <v>64</v>
      </c>
      <c r="C240" s="37"/>
      <c r="D240" s="37"/>
      <c r="E240" s="37"/>
      <c r="F240" s="37"/>
      <c r="G240" s="37"/>
      <c r="H240" s="55"/>
      <c r="I240" s="86"/>
      <c r="K240" s="212" t="s">
        <v>64</v>
      </c>
      <c r="L240" s="103"/>
      <c r="M240" s="1"/>
    </row>
    <row r="241" spans="1:21" s="12" customFormat="1" ht="15" x14ac:dyDescent="0.25">
      <c r="A241" s="66" t="s">
        <v>140</v>
      </c>
      <c r="B241" s="37" t="s">
        <v>64</v>
      </c>
      <c r="C241" s="37"/>
      <c r="D241" s="37"/>
      <c r="E241" s="37"/>
      <c r="F241" s="37"/>
      <c r="G241" s="37"/>
      <c r="H241" s="55"/>
      <c r="I241" s="86"/>
      <c r="K241" s="212" t="s">
        <v>64</v>
      </c>
      <c r="L241" s="103"/>
      <c r="M241" s="1"/>
    </row>
    <row r="242" spans="1:21" s="12" customFormat="1" ht="15" x14ac:dyDescent="0.25">
      <c r="A242" s="66" t="s">
        <v>141</v>
      </c>
      <c r="B242" s="37" t="s">
        <v>64</v>
      </c>
      <c r="C242" s="37"/>
      <c r="D242" s="37"/>
      <c r="E242" s="37"/>
      <c r="F242" s="37"/>
      <c r="G242" s="37"/>
      <c r="H242" s="55"/>
      <c r="I242" s="86"/>
      <c r="K242" s="212" t="s">
        <v>64</v>
      </c>
      <c r="L242" s="103"/>
      <c r="M242" s="1"/>
    </row>
    <row r="243" spans="1:21" s="12" customFormat="1" ht="15" x14ac:dyDescent="0.25">
      <c r="A243" s="66" t="s">
        <v>142</v>
      </c>
      <c r="B243" s="29" t="s">
        <v>64</v>
      </c>
      <c r="C243" s="37"/>
      <c r="D243" s="37"/>
      <c r="E243" s="37"/>
      <c r="F243" s="37"/>
      <c r="G243" s="37"/>
      <c r="H243" s="55"/>
      <c r="I243" s="86"/>
      <c r="K243" s="212" t="s">
        <v>64</v>
      </c>
      <c r="L243" s="103"/>
      <c r="M243" s="1"/>
    </row>
    <row r="244" spans="1:21" customFormat="1" ht="30" x14ac:dyDescent="0.25">
      <c r="A244" s="67" t="s">
        <v>143</v>
      </c>
      <c r="B244" s="37" t="str">
        <f>IF(B234=$N$4,"Yes","No")</f>
        <v>No</v>
      </c>
      <c r="C244" s="37"/>
      <c r="D244" s="37"/>
      <c r="E244" s="37"/>
      <c r="F244" s="37"/>
      <c r="G244" s="37"/>
      <c r="H244" s="82"/>
      <c r="I244" s="85"/>
      <c r="J244" s="12"/>
      <c r="K244" s="212" t="s">
        <v>64</v>
      </c>
      <c r="L244" s="103"/>
      <c r="M244" s="1"/>
      <c r="N244" s="12"/>
      <c r="O244" s="12"/>
      <c r="P244" s="12"/>
      <c r="Q244" s="12"/>
      <c r="R244" s="12"/>
      <c r="S244" s="12"/>
      <c r="T244" s="12"/>
      <c r="U244" s="12"/>
    </row>
    <row r="245" spans="1:21" s="12" customFormat="1" ht="15" x14ac:dyDescent="0.25">
      <c r="A245" s="65" t="s">
        <v>66</v>
      </c>
      <c r="B245" s="512" t="s">
        <v>266</v>
      </c>
      <c r="C245" s="512"/>
      <c r="D245" s="512"/>
      <c r="E245" s="512"/>
      <c r="F245" s="512"/>
      <c r="G245" s="512"/>
      <c r="H245" s="55"/>
      <c r="I245" s="86"/>
      <c r="J245" s="34"/>
      <c r="K245" s="212" t="s">
        <v>64</v>
      </c>
      <c r="L245" s="103"/>
      <c r="M245" s="1"/>
    </row>
    <row r="246" spans="1:21" s="12" customFormat="1" ht="15" thickBot="1" x14ac:dyDescent="0.25">
      <c r="A246" s="68"/>
      <c r="B246" s="37"/>
      <c r="C246" s="37"/>
      <c r="D246" s="37"/>
      <c r="E246" s="37"/>
      <c r="F246" s="37"/>
      <c r="G246" s="37"/>
      <c r="H246" s="55"/>
      <c r="I246" s="86"/>
      <c r="K246" s="212" t="s">
        <v>64</v>
      </c>
      <c r="L246" s="103"/>
      <c r="M246" s="1"/>
    </row>
    <row r="247" spans="1:21" s="12" customFormat="1" ht="15.75" thickBot="1" x14ac:dyDescent="0.3">
      <c r="A247" s="204" t="s">
        <v>163</v>
      </c>
      <c r="B247" s="205" t="s">
        <v>212</v>
      </c>
      <c r="C247" s="206"/>
      <c r="D247" s="206"/>
      <c r="E247" s="206"/>
      <c r="F247" s="206"/>
      <c r="G247" s="206"/>
      <c r="H247" s="207"/>
      <c r="I247" s="86"/>
      <c r="K247" s="212" t="s">
        <v>64</v>
      </c>
      <c r="L247" s="103"/>
      <c r="M247" s="1"/>
    </row>
    <row r="248" spans="1:21" s="12" customFormat="1" ht="15" x14ac:dyDescent="0.25">
      <c r="A248" s="65" t="s">
        <v>57</v>
      </c>
      <c r="B248" s="37" t="s">
        <v>99</v>
      </c>
      <c r="C248" s="37"/>
      <c r="D248" s="37"/>
      <c r="E248" s="37"/>
      <c r="F248" s="37"/>
      <c r="G248" s="37"/>
      <c r="H248" s="55"/>
      <c r="I248" s="86"/>
      <c r="K248" s="212" t="s">
        <v>64</v>
      </c>
      <c r="L248" s="103"/>
      <c r="M248" s="1"/>
    </row>
    <row r="249" spans="1:21" s="32" customFormat="1" ht="29.25" x14ac:dyDescent="0.25">
      <c r="A249" s="64"/>
      <c r="B249" s="30" t="str">
        <f>CONCATENATE($O$2&amp;": "&amp;VLOOKUP($B248,$N$3:$U$23,2,0))</f>
        <v>Font: Arial</v>
      </c>
      <c r="C249" s="30" t="str">
        <f>CONCATENATE($P$2&amp;": "&amp;VLOOKUP($B248,$N$3:$U$23,3,0))</f>
        <v>T-face: Normal</v>
      </c>
      <c r="D249" s="30" t="str">
        <f>CONCATENATE($Q$2&amp;": "&amp;VLOOKUP($B248,$N$3:$U$23,4,0))</f>
        <v>Font size: 11</v>
      </c>
      <c r="E249" s="30" t="str">
        <f>CONCATENATE($R$2&amp;": "&amp;VLOOKUP($B248,$N$3:$U$23,5,0))</f>
        <v>Row height: 24.75</v>
      </c>
      <c r="F249" s="30" t="str">
        <f>CONCATENATE($S$2&amp;": "&amp;VLOOKUP($B248,$N$3:$U$23,6,0))</f>
        <v>Text col: Black</v>
      </c>
      <c r="G249" s="30" t="str">
        <f>CONCATENATE($T$2&amp;": "&amp;VLOOKUP($B248,$N$3:$U$23,7,0))</f>
        <v>BG col: White</v>
      </c>
      <c r="H249" s="80" t="str">
        <f>CONCATENATE($U$2&amp;": "&amp;VLOOKUP($B248,$N$3:$U$23,8,0))</f>
        <v>Just: Left</v>
      </c>
      <c r="I249" s="88"/>
      <c r="J249" s="12"/>
      <c r="K249" s="212" t="s">
        <v>64</v>
      </c>
      <c r="L249" s="103"/>
      <c r="M249" s="1"/>
      <c r="N249" s="12"/>
      <c r="O249" s="12"/>
      <c r="P249" s="12"/>
      <c r="Q249" s="12"/>
      <c r="R249" s="12"/>
      <c r="S249" s="12"/>
      <c r="T249"/>
      <c r="U249"/>
    </row>
    <row r="250" spans="1:21" s="12" customFormat="1" ht="15" x14ac:dyDescent="0.25">
      <c r="A250" s="65" t="s">
        <v>58</v>
      </c>
      <c r="B250" s="37" t="s">
        <v>108</v>
      </c>
      <c r="C250" s="37"/>
      <c r="D250" s="37"/>
      <c r="E250" s="37"/>
      <c r="F250" s="37"/>
      <c r="G250" s="37"/>
      <c r="H250" s="55"/>
      <c r="I250" s="86"/>
      <c r="J250" s="32"/>
      <c r="K250" s="212" t="s">
        <v>64</v>
      </c>
      <c r="L250" s="103"/>
      <c r="M250" s="1"/>
      <c r="N250" s="35"/>
      <c r="O250" s="38"/>
      <c r="P250" s="38"/>
      <c r="Q250" s="38"/>
      <c r="R250" s="38"/>
      <c r="S250" s="35"/>
    </row>
    <row r="251" spans="1:21" s="12" customFormat="1" ht="47.1" customHeight="1" x14ac:dyDescent="0.25">
      <c r="A251" s="65" t="s">
        <v>59</v>
      </c>
      <c r="B251" s="522" t="s">
        <v>493</v>
      </c>
      <c r="C251" s="523"/>
      <c r="D251" s="523"/>
      <c r="E251" s="523"/>
      <c r="F251" s="523"/>
      <c r="G251" s="523"/>
      <c r="H251" s="530"/>
      <c r="I251" s="86"/>
      <c r="K251" s="212" t="s">
        <v>197</v>
      </c>
      <c r="L251" s="103"/>
      <c r="M251" s="1"/>
    </row>
    <row r="252" spans="1:21" s="12" customFormat="1" ht="15" x14ac:dyDescent="0.25">
      <c r="A252" s="66" t="s">
        <v>60</v>
      </c>
      <c r="B252" s="37" t="s">
        <v>73</v>
      </c>
      <c r="C252" s="37"/>
      <c r="D252" s="37"/>
      <c r="E252" s="37"/>
      <c r="F252" s="37"/>
      <c r="G252" s="37"/>
      <c r="H252" s="55"/>
      <c r="I252" s="86"/>
      <c r="K252" s="212" t="s">
        <v>64</v>
      </c>
      <c r="L252" s="103"/>
      <c r="M252" s="1"/>
    </row>
    <row r="253" spans="1:21" s="12" customFormat="1" ht="15" x14ac:dyDescent="0.25">
      <c r="A253" s="66" t="s">
        <v>57</v>
      </c>
      <c r="B253" s="512" t="s">
        <v>71</v>
      </c>
      <c r="C253" s="512"/>
      <c r="D253" s="512"/>
      <c r="E253" s="512"/>
      <c r="F253" s="512"/>
      <c r="G253" s="512"/>
      <c r="H253" s="55"/>
      <c r="I253" s="86"/>
      <c r="K253" s="212" t="s">
        <v>64</v>
      </c>
      <c r="L253" s="103"/>
      <c r="M253" s="1"/>
    </row>
    <row r="254" spans="1:21" s="12" customFormat="1" ht="15" x14ac:dyDescent="0.25">
      <c r="A254" s="66" t="s">
        <v>139</v>
      </c>
      <c r="B254" s="37" t="s">
        <v>64</v>
      </c>
      <c r="C254" s="37"/>
      <c r="D254" s="37"/>
      <c r="E254" s="37"/>
      <c r="F254" s="37"/>
      <c r="G254" s="37"/>
      <c r="H254" s="55"/>
      <c r="I254" s="86"/>
      <c r="K254" s="212" t="s">
        <v>64</v>
      </c>
      <c r="L254" s="103"/>
      <c r="M254" s="1"/>
      <c r="T254" s="32"/>
      <c r="U254" s="32"/>
    </row>
    <row r="255" spans="1:21" s="12" customFormat="1" ht="15" x14ac:dyDescent="0.25">
      <c r="A255" s="66" t="s">
        <v>140</v>
      </c>
      <c r="B255" s="37" t="s">
        <v>64</v>
      </c>
      <c r="C255" s="37"/>
      <c r="D255" s="37"/>
      <c r="E255" s="37"/>
      <c r="F255" s="37"/>
      <c r="G255" s="37"/>
      <c r="H255" s="55"/>
      <c r="I255" s="86"/>
      <c r="K255" s="212" t="s">
        <v>64</v>
      </c>
      <c r="L255" s="103"/>
      <c r="M255" s="1"/>
      <c r="N255" s="32"/>
      <c r="O255" s="32"/>
      <c r="P255" s="32"/>
      <c r="Q255" s="32"/>
      <c r="R255" s="32"/>
      <c r="S255" s="32"/>
    </row>
    <row r="256" spans="1:21" s="12" customFormat="1" ht="15" x14ac:dyDescent="0.25">
      <c r="A256" s="66" t="s">
        <v>141</v>
      </c>
      <c r="B256" s="37" t="s">
        <v>64</v>
      </c>
      <c r="C256" s="37"/>
      <c r="D256" s="37"/>
      <c r="E256" s="37"/>
      <c r="F256" s="37"/>
      <c r="G256" s="37"/>
      <c r="H256" s="55"/>
      <c r="I256" s="86"/>
      <c r="K256" s="212" t="s">
        <v>64</v>
      </c>
      <c r="L256" s="103"/>
      <c r="M256" s="1"/>
    </row>
    <row r="257" spans="1:21" s="12" customFormat="1" ht="15" x14ac:dyDescent="0.25">
      <c r="A257" s="66" t="s">
        <v>142</v>
      </c>
      <c r="B257" s="29" t="s">
        <v>64</v>
      </c>
      <c r="C257" s="37"/>
      <c r="D257" s="37"/>
      <c r="E257" s="37"/>
      <c r="F257" s="37"/>
      <c r="G257" s="37"/>
      <c r="H257" s="55"/>
      <c r="I257" s="86"/>
      <c r="K257" s="212" t="s">
        <v>64</v>
      </c>
      <c r="L257" s="103"/>
      <c r="M257" s="1"/>
    </row>
    <row r="258" spans="1:21" customFormat="1" ht="30" x14ac:dyDescent="0.25">
      <c r="A258" s="67" t="s">
        <v>143</v>
      </c>
      <c r="B258" s="37" t="str">
        <f>IF(B248=$N$4,"Yes","No")</f>
        <v>No</v>
      </c>
      <c r="C258" s="37"/>
      <c r="D258" s="37"/>
      <c r="E258" s="37"/>
      <c r="F258" s="37"/>
      <c r="G258" s="37"/>
      <c r="H258" s="82"/>
      <c r="I258" s="85"/>
      <c r="J258" s="12"/>
      <c r="K258" s="212" t="s">
        <v>64</v>
      </c>
      <c r="L258" s="103"/>
      <c r="M258" s="1"/>
      <c r="N258" s="12"/>
      <c r="O258" s="12"/>
      <c r="P258" s="12"/>
      <c r="Q258" s="12"/>
      <c r="R258" s="12"/>
      <c r="S258" s="12"/>
      <c r="T258" s="12"/>
      <c r="U258" s="12"/>
    </row>
    <row r="259" spans="1:21" s="12" customFormat="1" ht="43.5" customHeight="1" x14ac:dyDescent="0.25">
      <c r="A259" s="65" t="s">
        <v>66</v>
      </c>
      <c r="B259" s="512" t="s">
        <v>74</v>
      </c>
      <c r="C259" s="512"/>
      <c r="D259" s="512"/>
      <c r="E259" s="512"/>
      <c r="F259" s="512"/>
      <c r="G259" s="512"/>
      <c r="H259" s="55"/>
      <c r="I259" s="86"/>
      <c r="J259" s="34"/>
      <c r="K259" s="212" t="s">
        <v>64</v>
      </c>
      <c r="L259" s="103"/>
      <c r="M259" s="1"/>
    </row>
    <row r="260" spans="1:21" s="12" customFormat="1" ht="15" thickBot="1" x14ac:dyDescent="0.25">
      <c r="A260" s="68"/>
      <c r="B260" s="37"/>
      <c r="C260" s="37"/>
      <c r="D260" s="37"/>
      <c r="E260" s="37"/>
      <c r="F260" s="37"/>
      <c r="G260" s="37"/>
      <c r="H260" s="55"/>
      <c r="I260" s="86"/>
      <c r="K260" s="212" t="s">
        <v>64</v>
      </c>
      <c r="L260" s="103"/>
      <c r="M260" s="1"/>
    </row>
    <row r="261" spans="1:21" s="12" customFormat="1" ht="15.75" thickBot="1" x14ac:dyDescent="0.3">
      <c r="A261" s="204" t="s">
        <v>165</v>
      </c>
      <c r="B261" s="205" t="s">
        <v>212</v>
      </c>
      <c r="C261" s="206"/>
      <c r="D261" s="206"/>
      <c r="E261" s="206"/>
      <c r="F261" s="206"/>
      <c r="G261" s="206"/>
      <c r="H261" s="207"/>
      <c r="I261" s="86"/>
      <c r="K261" s="212" t="s">
        <v>64</v>
      </c>
      <c r="L261" s="103"/>
      <c r="M261" s="1"/>
    </row>
    <row r="262" spans="1:21" s="12" customFormat="1" ht="15" x14ac:dyDescent="0.25">
      <c r="A262" s="65" t="s">
        <v>57</v>
      </c>
      <c r="B262" s="93" t="s">
        <v>145</v>
      </c>
      <c r="C262" s="93"/>
      <c r="D262" s="93"/>
      <c r="E262" s="93"/>
      <c r="F262" s="93"/>
      <c r="G262" s="93"/>
      <c r="H262" s="55"/>
      <c r="I262" s="86"/>
      <c r="K262" s="212" t="s">
        <v>64</v>
      </c>
      <c r="L262" s="103"/>
      <c r="M262" s="1"/>
    </row>
    <row r="263" spans="1:21" s="92" customFormat="1" ht="29.25" x14ac:dyDescent="0.25">
      <c r="A263" s="64"/>
      <c r="B263" s="30" t="str">
        <f>CONCATENATE($O$2&amp;": "&amp;VLOOKUP($B262,$N$3:$U$23,2,0))</f>
        <v>Font: Arial</v>
      </c>
      <c r="C263" s="30" t="str">
        <f>CONCATENATE($P$2&amp;": "&amp;VLOOKUP($B262,$N$3:$U$23,3,0))</f>
        <v>T-face: Bold</v>
      </c>
      <c r="D263" s="30" t="str">
        <f>CONCATENATE($Q$2&amp;": "&amp;VLOOKUP($B262,$N$3:$U$23,4,0))</f>
        <v>Font size: 11</v>
      </c>
      <c r="E263" s="30" t="str">
        <f>CONCATENATE($R$2&amp;": "&amp;VLOOKUP($B262,$N$3:$U$23,5,0))</f>
        <v>Row height: 37.5</v>
      </c>
      <c r="F263" s="30" t="str">
        <f>CONCATENATE($S$2&amp;": "&amp;VLOOKUP($B262,$N$3:$U$23,6,0))</f>
        <v>Text col: Black</v>
      </c>
      <c r="G263" s="30" t="str">
        <f>CONCATENATE($T$2&amp;": "&amp;VLOOKUP($B262,$N$3:$U$23,7,0))</f>
        <v>BG col: White</v>
      </c>
      <c r="H263" s="80" t="str">
        <f>CONCATENATE($U$2&amp;": "&amp;VLOOKUP($B262,$N$3:$U$23,8,0))</f>
        <v>Just: Left</v>
      </c>
      <c r="I263" s="88"/>
      <c r="J263" s="12"/>
      <c r="K263" s="212" t="s">
        <v>64</v>
      </c>
      <c r="L263" s="103"/>
      <c r="M263" s="1"/>
      <c r="N263" s="12"/>
      <c r="O263" s="12"/>
      <c r="P263" s="12"/>
      <c r="Q263" s="12"/>
      <c r="R263" s="12"/>
      <c r="S263" s="12"/>
      <c r="T263"/>
      <c r="U263"/>
    </row>
    <row r="264" spans="1:21" s="12" customFormat="1" ht="15.95" customHeight="1" x14ac:dyDescent="0.25">
      <c r="A264" s="65" t="s">
        <v>58</v>
      </c>
      <c r="B264" s="521" t="s">
        <v>272</v>
      </c>
      <c r="C264" s="512"/>
      <c r="D264" s="512"/>
      <c r="E264" s="512"/>
      <c r="F264" s="512"/>
      <c r="G264" s="512"/>
      <c r="H264" s="55"/>
      <c r="I264" s="86"/>
      <c r="J264" s="92"/>
      <c r="K264" s="212" t="s">
        <v>64</v>
      </c>
      <c r="L264" s="103"/>
      <c r="M264" s="1"/>
      <c r="N264" s="35"/>
      <c r="O264" s="38"/>
      <c r="P264" s="38"/>
      <c r="Q264" s="38"/>
      <c r="R264" s="38"/>
      <c r="S264" s="35"/>
    </row>
    <row r="265" spans="1:21" s="12" customFormat="1" ht="30" customHeight="1" x14ac:dyDescent="0.25">
      <c r="A265" s="65" t="s">
        <v>59</v>
      </c>
      <c r="B265" s="521" t="s">
        <v>364</v>
      </c>
      <c r="C265" s="512"/>
      <c r="D265" s="512"/>
      <c r="E265" s="512"/>
      <c r="F265" s="512"/>
      <c r="G265" s="512"/>
      <c r="H265" s="55"/>
      <c r="I265" s="86"/>
      <c r="K265" s="212" t="s">
        <v>197</v>
      </c>
      <c r="L265" s="103"/>
      <c r="M265" s="1"/>
    </row>
    <row r="266" spans="1:21" s="12" customFormat="1" ht="15" x14ac:dyDescent="0.25">
      <c r="A266" s="66" t="s">
        <v>60</v>
      </c>
      <c r="B266" s="93" t="s">
        <v>73</v>
      </c>
      <c r="C266" s="93"/>
      <c r="D266" s="93"/>
      <c r="E266" s="93"/>
      <c r="F266" s="93"/>
      <c r="G266" s="93"/>
      <c r="H266" s="55"/>
      <c r="I266" s="86"/>
      <c r="K266" s="212" t="s">
        <v>64</v>
      </c>
      <c r="L266" s="103"/>
      <c r="M266" s="1"/>
    </row>
    <row r="267" spans="1:21" s="12" customFormat="1" ht="15" x14ac:dyDescent="0.25">
      <c r="A267" s="66" t="s">
        <v>57</v>
      </c>
      <c r="B267" s="512" t="s">
        <v>71</v>
      </c>
      <c r="C267" s="512"/>
      <c r="D267" s="512"/>
      <c r="E267" s="512"/>
      <c r="F267" s="512"/>
      <c r="G267" s="512"/>
      <c r="H267" s="55"/>
      <c r="I267" s="86"/>
      <c r="K267" s="212" t="s">
        <v>64</v>
      </c>
      <c r="L267" s="103"/>
      <c r="M267" s="1"/>
    </row>
    <row r="268" spans="1:21" s="12" customFormat="1" ht="15" x14ac:dyDescent="0.25">
      <c r="A268" s="66" t="s">
        <v>139</v>
      </c>
      <c r="B268" s="93" t="s">
        <v>64</v>
      </c>
      <c r="C268" s="93"/>
      <c r="D268" s="93"/>
      <c r="E268" s="93"/>
      <c r="F268" s="93"/>
      <c r="G268" s="93"/>
      <c r="H268" s="55"/>
      <c r="I268" s="86"/>
      <c r="K268" s="212" t="s">
        <v>64</v>
      </c>
      <c r="L268" s="103"/>
      <c r="M268" s="1"/>
      <c r="T268" s="92"/>
      <c r="U268" s="92"/>
    </row>
    <row r="269" spans="1:21" s="12" customFormat="1" ht="15" x14ac:dyDescent="0.25">
      <c r="A269" s="66" t="s">
        <v>140</v>
      </c>
      <c r="B269" s="93" t="s">
        <v>64</v>
      </c>
      <c r="C269" s="93"/>
      <c r="D269" s="93"/>
      <c r="E269" s="93"/>
      <c r="F269" s="93"/>
      <c r="G269" s="93"/>
      <c r="H269" s="55"/>
      <c r="I269" s="86"/>
      <c r="K269" s="212" t="s">
        <v>64</v>
      </c>
      <c r="L269" s="103"/>
      <c r="M269" s="1"/>
      <c r="N269" s="92"/>
      <c r="O269" s="92"/>
      <c r="P269" s="92"/>
      <c r="Q269" s="92"/>
      <c r="R269" s="92"/>
      <c r="S269" s="92"/>
    </row>
    <row r="270" spans="1:21" s="12" customFormat="1" ht="15" x14ac:dyDescent="0.25">
      <c r="A270" s="66" t="s">
        <v>141</v>
      </c>
      <c r="B270" s="93" t="s">
        <v>64</v>
      </c>
      <c r="C270" s="93"/>
      <c r="D270" s="93"/>
      <c r="E270" s="93"/>
      <c r="F270" s="93"/>
      <c r="G270" s="93"/>
      <c r="H270" s="55"/>
      <c r="I270" s="86"/>
      <c r="K270" s="212" t="s">
        <v>64</v>
      </c>
      <c r="L270" s="103"/>
      <c r="M270" s="1"/>
    </row>
    <row r="271" spans="1:21" s="12" customFormat="1" ht="15" x14ac:dyDescent="0.25">
      <c r="A271" s="66" t="s">
        <v>142</v>
      </c>
      <c r="B271" s="29" t="s">
        <v>64</v>
      </c>
      <c r="C271" s="93"/>
      <c r="D271" s="93"/>
      <c r="E271" s="93"/>
      <c r="F271" s="93"/>
      <c r="G271" s="93"/>
      <c r="H271" s="55"/>
      <c r="I271" s="86"/>
      <c r="K271" s="212" t="s">
        <v>64</v>
      </c>
      <c r="L271" s="103"/>
      <c r="M271" s="1"/>
    </row>
    <row r="272" spans="1:21" customFormat="1" ht="30" x14ac:dyDescent="0.25">
      <c r="A272" s="67" t="s">
        <v>143</v>
      </c>
      <c r="B272" s="93" t="str">
        <f>IF(B262=$N$4,"Yes","No")</f>
        <v>No</v>
      </c>
      <c r="C272" s="93"/>
      <c r="D272" s="93"/>
      <c r="E272" s="93"/>
      <c r="F272" s="93"/>
      <c r="G272" s="93"/>
      <c r="H272" s="82"/>
      <c r="I272" s="85"/>
      <c r="J272" s="12"/>
      <c r="K272" s="212" t="s">
        <v>64</v>
      </c>
      <c r="L272" s="103"/>
      <c r="M272" s="1"/>
      <c r="N272" s="12"/>
      <c r="O272" s="12"/>
      <c r="P272" s="12"/>
      <c r="Q272" s="12"/>
      <c r="R272" s="12"/>
      <c r="S272" s="12"/>
      <c r="T272" s="12"/>
      <c r="U272" s="12"/>
    </row>
    <row r="273" spans="1:21" s="12" customFormat="1" ht="15" x14ac:dyDescent="0.25">
      <c r="A273" s="65" t="s">
        <v>66</v>
      </c>
      <c r="B273" s="512" t="s">
        <v>266</v>
      </c>
      <c r="C273" s="512"/>
      <c r="D273" s="512"/>
      <c r="E273" s="512"/>
      <c r="F273" s="512"/>
      <c r="G273" s="512"/>
      <c r="H273" s="55"/>
      <c r="I273" s="86"/>
      <c r="J273" s="34"/>
      <c r="K273" s="212" t="s">
        <v>64</v>
      </c>
      <c r="L273" s="103"/>
      <c r="M273" s="1"/>
    </row>
    <row r="274" spans="1:21" s="12" customFormat="1" ht="15" thickBot="1" x14ac:dyDescent="0.25">
      <c r="A274" s="68"/>
      <c r="B274" s="93"/>
      <c r="C274" s="93"/>
      <c r="D274" s="93"/>
      <c r="E274" s="93"/>
      <c r="F274" s="93"/>
      <c r="G274" s="93"/>
      <c r="H274" s="55"/>
      <c r="I274" s="86"/>
      <c r="K274" s="212" t="s">
        <v>64</v>
      </c>
      <c r="L274" s="103"/>
      <c r="M274" s="1"/>
    </row>
    <row r="275" spans="1:21" s="12" customFormat="1" ht="15.75" thickBot="1" x14ac:dyDescent="0.3">
      <c r="A275" s="204" t="s">
        <v>164</v>
      </c>
      <c r="B275" s="205" t="s">
        <v>85</v>
      </c>
      <c r="C275" s="206"/>
      <c r="D275" s="206"/>
      <c r="E275" s="206"/>
      <c r="F275" s="206"/>
      <c r="G275" s="206"/>
      <c r="H275" s="207"/>
      <c r="I275" s="86"/>
      <c r="K275" s="212" t="s">
        <v>64</v>
      </c>
      <c r="L275" s="103"/>
      <c r="M275" s="1"/>
    </row>
    <row r="276" spans="1:21" s="12" customFormat="1" ht="15" x14ac:dyDescent="0.25">
      <c r="A276" s="65" t="s">
        <v>57</v>
      </c>
      <c r="B276" s="37" t="s">
        <v>191</v>
      </c>
      <c r="C276" s="37"/>
      <c r="D276" s="37"/>
      <c r="E276" s="37"/>
      <c r="F276" s="37"/>
      <c r="G276" s="37"/>
      <c r="H276" s="55"/>
      <c r="I276" s="86"/>
      <c r="K276" s="212" t="s">
        <v>64</v>
      </c>
      <c r="L276" s="103"/>
      <c r="M276" s="1"/>
    </row>
    <row r="277" spans="1:21" s="32" customFormat="1" ht="15" x14ac:dyDescent="0.25">
      <c r="A277" s="64"/>
      <c r="B277" s="30" t="str">
        <f>CONCATENATE($O$2&amp;": "&amp;VLOOKUP($B276,$N$3:$U$23,2,0))</f>
        <v>Font: Arial</v>
      </c>
      <c r="C277" s="30" t="str">
        <f>CONCATENATE($P$2&amp;": "&amp;VLOOKUP($B276,$N$3:$U$23,3,0))</f>
        <v>T-face: Bold</v>
      </c>
      <c r="D277" s="30" t="str">
        <f>CONCATENATE($Q$2&amp;": "&amp;VLOOKUP($B276,$N$3:$U$23,4,0))</f>
        <v>Font size: 14</v>
      </c>
      <c r="E277" s="30" t="str">
        <f>CONCATENATE($R$2&amp;": "&amp;VLOOKUP($B276,$N$3:$U$23,5,0))</f>
        <v>Row height: 40.5</v>
      </c>
      <c r="F277" s="30" t="str">
        <f>CONCATENATE($S$2&amp;": "&amp;VLOOKUP($B276,$N$3:$U$23,6,0))</f>
        <v>Text col: Teal</v>
      </c>
      <c r="G277" s="30" t="str">
        <f>CONCATENATE($T$2&amp;": "&amp;VLOOKUP($B276,$N$3:$U$23,7,0))</f>
        <v>BG col: White</v>
      </c>
      <c r="H277" s="80" t="str">
        <f>CONCATENATE($U$2&amp;": "&amp;VLOOKUP($B276,$N$3:$U$23,8,0))</f>
        <v>Just: Left</v>
      </c>
      <c r="I277" s="88"/>
      <c r="J277" s="12"/>
      <c r="K277" s="212" t="s">
        <v>64</v>
      </c>
      <c r="L277" s="103"/>
      <c r="M277" s="1"/>
      <c r="N277" s="12"/>
      <c r="O277" s="12"/>
      <c r="P277" s="12"/>
      <c r="Q277" s="12"/>
      <c r="R277" s="12"/>
      <c r="S277" s="12"/>
      <c r="T277"/>
      <c r="U277"/>
    </row>
    <row r="278" spans="1:21" s="12" customFormat="1" ht="15" x14ac:dyDescent="0.25">
      <c r="A278" s="65" t="s">
        <v>58</v>
      </c>
      <c r="B278" s="37" t="s">
        <v>273</v>
      </c>
      <c r="C278" s="37"/>
      <c r="D278" s="37"/>
      <c r="E278" s="37"/>
      <c r="F278" s="37"/>
      <c r="G278" s="37"/>
      <c r="H278" s="55"/>
      <c r="I278" s="86"/>
      <c r="J278" s="32"/>
      <c r="K278" s="212" t="s">
        <v>197</v>
      </c>
      <c r="L278" s="103"/>
      <c r="M278" s="1"/>
      <c r="N278" s="35"/>
      <c r="O278" s="38"/>
      <c r="P278" s="38"/>
      <c r="Q278" s="38"/>
      <c r="R278" s="38"/>
      <c r="S278" s="35"/>
    </row>
    <row r="279" spans="1:21" s="12" customFormat="1" ht="15" x14ac:dyDescent="0.25">
      <c r="A279" s="65" t="s">
        <v>59</v>
      </c>
      <c r="B279" s="37"/>
      <c r="C279" s="37"/>
      <c r="D279" s="37"/>
      <c r="E279" s="37"/>
      <c r="F279" s="37"/>
      <c r="G279" s="37"/>
      <c r="H279" s="55"/>
      <c r="I279" s="86"/>
      <c r="K279" s="212" t="s">
        <v>64</v>
      </c>
      <c r="L279" s="103"/>
      <c r="M279" s="1"/>
    </row>
    <row r="280" spans="1:21" s="12" customFormat="1" ht="15" x14ac:dyDescent="0.25">
      <c r="A280" s="66" t="s">
        <v>60</v>
      </c>
      <c r="B280" s="139" t="s">
        <v>270</v>
      </c>
      <c r="C280" s="37"/>
      <c r="D280" s="37"/>
      <c r="E280" s="37"/>
      <c r="F280" s="37"/>
      <c r="G280" s="37"/>
      <c r="H280" s="55"/>
      <c r="I280" s="86"/>
      <c r="K280" s="212" t="s">
        <v>64</v>
      </c>
      <c r="L280" s="103"/>
      <c r="M280" s="1"/>
    </row>
    <row r="281" spans="1:21" s="12" customFormat="1" ht="15" x14ac:dyDescent="0.25">
      <c r="A281" s="66" t="s">
        <v>57</v>
      </c>
      <c r="B281" s="512" t="s">
        <v>71</v>
      </c>
      <c r="C281" s="512"/>
      <c r="D281" s="512"/>
      <c r="E281" s="512"/>
      <c r="F281" s="512"/>
      <c r="G281" s="512"/>
      <c r="H281" s="55"/>
      <c r="I281" s="86"/>
      <c r="K281" s="212" t="s">
        <v>64</v>
      </c>
      <c r="L281" s="103"/>
      <c r="M281" s="1"/>
    </row>
    <row r="282" spans="1:21" s="12" customFormat="1" ht="15" x14ac:dyDescent="0.25">
      <c r="A282" s="66" t="s">
        <v>139</v>
      </c>
      <c r="B282" s="37" t="s">
        <v>64</v>
      </c>
      <c r="C282" s="37"/>
      <c r="D282" s="37"/>
      <c r="E282" s="37"/>
      <c r="F282" s="37"/>
      <c r="G282" s="37"/>
      <c r="H282" s="55"/>
      <c r="I282" s="86"/>
      <c r="K282" s="212" t="s">
        <v>64</v>
      </c>
      <c r="L282" s="103"/>
      <c r="M282" s="1"/>
      <c r="T282" s="32"/>
      <c r="U282" s="32"/>
    </row>
    <row r="283" spans="1:21" s="12" customFormat="1" ht="15" x14ac:dyDescent="0.25">
      <c r="A283" s="66" t="s">
        <v>140</v>
      </c>
      <c r="B283" s="37" t="s">
        <v>64</v>
      </c>
      <c r="C283" s="37"/>
      <c r="D283" s="37"/>
      <c r="E283" s="37"/>
      <c r="F283" s="37"/>
      <c r="G283" s="37"/>
      <c r="H283" s="55"/>
      <c r="I283" s="86"/>
      <c r="K283" s="212" t="s">
        <v>64</v>
      </c>
      <c r="L283" s="103"/>
      <c r="M283" s="1"/>
      <c r="N283" s="32"/>
      <c r="O283" s="32"/>
      <c r="P283" s="32"/>
      <c r="Q283" s="32"/>
      <c r="R283" s="32"/>
      <c r="S283" s="32"/>
    </row>
    <row r="284" spans="1:21" s="12" customFormat="1" ht="15" x14ac:dyDescent="0.25">
      <c r="A284" s="66" t="s">
        <v>141</v>
      </c>
      <c r="B284" s="37" t="s">
        <v>64</v>
      </c>
      <c r="C284" s="37"/>
      <c r="D284" s="37"/>
      <c r="E284" s="37"/>
      <c r="F284" s="37"/>
      <c r="G284" s="37"/>
      <c r="H284" s="55"/>
      <c r="I284" s="86"/>
      <c r="K284" s="212" t="s">
        <v>64</v>
      </c>
      <c r="L284" s="103"/>
      <c r="M284" s="1"/>
    </row>
    <row r="285" spans="1:21" s="12" customFormat="1" ht="15" x14ac:dyDescent="0.25">
      <c r="A285" s="66" t="s">
        <v>142</v>
      </c>
      <c r="B285" s="29" t="s">
        <v>64</v>
      </c>
      <c r="C285" s="37"/>
      <c r="D285" s="37"/>
      <c r="E285" s="37"/>
      <c r="F285" s="37"/>
      <c r="G285" s="37"/>
      <c r="H285" s="55"/>
      <c r="I285" s="86"/>
      <c r="K285" s="212" t="s">
        <v>64</v>
      </c>
      <c r="L285" s="103"/>
      <c r="M285" s="1"/>
    </row>
    <row r="286" spans="1:21" customFormat="1" ht="30" x14ac:dyDescent="0.25">
      <c r="A286" s="67" t="s">
        <v>143</v>
      </c>
      <c r="B286" s="37" t="str">
        <f>IF(B276=$N$4,"Yes","No")</f>
        <v>No</v>
      </c>
      <c r="C286" s="37"/>
      <c r="D286" s="37"/>
      <c r="E286" s="37"/>
      <c r="F286" s="37"/>
      <c r="G286" s="37"/>
      <c r="H286" s="82"/>
      <c r="I286" s="85"/>
      <c r="J286" s="12"/>
      <c r="K286" s="212" t="s">
        <v>64</v>
      </c>
      <c r="L286" s="103"/>
      <c r="M286" s="1"/>
      <c r="N286" s="12"/>
      <c r="O286" s="12"/>
      <c r="P286" s="12"/>
      <c r="Q286" s="12"/>
      <c r="R286" s="12"/>
      <c r="S286" s="12"/>
      <c r="T286" s="12"/>
      <c r="U286" s="12"/>
    </row>
    <row r="287" spans="1:21" s="12" customFormat="1" ht="15" x14ac:dyDescent="0.25">
      <c r="A287" s="65" t="s">
        <v>66</v>
      </c>
      <c r="B287" s="512" t="s">
        <v>74</v>
      </c>
      <c r="C287" s="512"/>
      <c r="D287" s="512"/>
      <c r="E287" s="512"/>
      <c r="F287" s="512"/>
      <c r="G287" s="512"/>
      <c r="H287" s="55"/>
      <c r="I287" s="86"/>
      <c r="J287" s="34"/>
      <c r="K287" s="212" t="s">
        <v>64</v>
      </c>
      <c r="L287" s="103"/>
      <c r="M287" s="1"/>
    </row>
    <row r="288" spans="1:21" s="12" customFormat="1" ht="15" thickBot="1" x14ac:dyDescent="0.25">
      <c r="A288" s="68"/>
      <c r="B288" s="37"/>
      <c r="C288" s="37"/>
      <c r="D288" s="37"/>
      <c r="E288" s="37"/>
      <c r="F288" s="37"/>
      <c r="G288" s="37"/>
      <c r="H288" s="55"/>
      <c r="I288" s="86"/>
      <c r="K288" s="212" t="s">
        <v>64</v>
      </c>
      <c r="L288" s="103"/>
      <c r="M288" s="1"/>
    </row>
    <row r="289" spans="1:21" s="12" customFormat="1" ht="15.75" thickBot="1" x14ac:dyDescent="0.3">
      <c r="A289" s="204" t="s">
        <v>166</v>
      </c>
      <c r="B289" s="205" t="s">
        <v>123</v>
      </c>
      <c r="C289" s="206"/>
      <c r="D289" s="206"/>
      <c r="E289" s="206"/>
      <c r="F289" s="206"/>
      <c r="G289" s="206"/>
      <c r="H289" s="207"/>
      <c r="I289" s="86"/>
      <c r="K289" s="212" t="s">
        <v>64</v>
      </c>
      <c r="L289" s="103"/>
      <c r="M289" s="1"/>
    </row>
    <row r="290" spans="1:21" s="12" customFormat="1" ht="15" x14ac:dyDescent="0.25">
      <c r="A290" s="65" t="s">
        <v>57</v>
      </c>
      <c r="B290" s="37" t="s">
        <v>109</v>
      </c>
      <c r="C290" s="37"/>
      <c r="D290" s="37"/>
      <c r="E290" s="37"/>
      <c r="F290" s="37"/>
      <c r="G290" s="37"/>
      <c r="H290" s="55"/>
      <c r="I290" s="86"/>
      <c r="K290" s="212" t="s">
        <v>64</v>
      </c>
      <c r="L290" s="103"/>
      <c r="M290" s="1"/>
    </row>
    <row r="291" spans="1:21" s="32" customFormat="1" ht="29.25" x14ac:dyDescent="0.25">
      <c r="A291" s="64"/>
      <c r="B291" s="30" t="str">
        <f>CONCATENATE($O$2&amp;": "&amp;VLOOKUP($B290,$N$3:$U$23,2,0))</f>
        <v>Font: Arial</v>
      </c>
      <c r="C291" s="30" t="str">
        <f>CONCATENATE($P$2&amp;": "&amp;VLOOKUP($B290,$N$3:$U$23,3,0))</f>
        <v>T-face: Bold</v>
      </c>
      <c r="D291" s="30" t="str">
        <f>CONCATENATE($Q$2&amp;": "&amp;VLOOKUP($B290,$N$3:$U$23,4,0))</f>
        <v>Font size: 11</v>
      </c>
      <c r="E291" s="30" t="str">
        <f>CONCATENATE($R$2&amp;": "&amp;VLOOKUP($B290,$N$3:$U$23,5,0))</f>
        <v>Row height: 24.75</v>
      </c>
      <c r="F291" s="30" t="str">
        <f>CONCATENATE($S$2&amp;": "&amp;VLOOKUP($B290,$N$3:$U$23,6,0))</f>
        <v>Text col: Black</v>
      </c>
      <c r="G291" s="30" t="str">
        <f>CONCATENATE($T$2&amp;": "&amp;VLOOKUP($B290,$N$3:$U$23,7,0))</f>
        <v>BG col: White</v>
      </c>
      <c r="H291" s="80" t="str">
        <f>CONCATENATE($U$2&amp;": "&amp;VLOOKUP($B290,$N$3:$U$23,8,0))</f>
        <v>Just: Left</v>
      </c>
      <c r="I291" s="88"/>
      <c r="J291" s="12"/>
      <c r="K291" s="212" t="s">
        <v>64</v>
      </c>
      <c r="L291" s="103"/>
      <c r="M291" s="1"/>
      <c r="N291" s="12"/>
      <c r="O291" s="12"/>
      <c r="P291" s="12"/>
      <c r="Q291" s="12"/>
      <c r="R291" s="12"/>
      <c r="S291" s="12"/>
      <c r="T291"/>
      <c r="U291"/>
    </row>
    <row r="292" spans="1:21" s="12" customFormat="1" ht="15" x14ac:dyDescent="0.25">
      <c r="A292" s="65" t="s">
        <v>58</v>
      </c>
      <c r="B292" s="37" t="s">
        <v>118</v>
      </c>
      <c r="C292" s="37"/>
      <c r="D292" s="37"/>
      <c r="E292" s="37"/>
      <c r="F292" s="37"/>
      <c r="G292" s="37"/>
      <c r="H292" s="55"/>
      <c r="I292" s="86"/>
      <c r="J292" s="32"/>
      <c r="K292" s="212" t="s">
        <v>64</v>
      </c>
      <c r="L292" s="103"/>
      <c r="M292" s="1"/>
      <c r="N292" s="35"/>
      <c r="O292" s="38"/>
      <c r="P292" s="38"/>
      <c r="Q292" s="38"/>
      <c r="R292" s="38"/>
      <c r="S292" s="35"/>
    </row>
    <row r="293" spans="1:21" s="12" customFormat="1" ht="15" x14ac:dyDescent="0.25">
      <c r="A293" s="65" t="s">
        <v>59</v>
      </c>
      <c r="B293" s="142" t="s">
        <v>192</v>
      </c>
      <c r="C293" s="37"/>
      <c r="D293" s="37"/>
      <c r="E293" s="37"/>
      <c r="F293" s="37"/>
      <c r="G293" s="37"/>
      <c r="H293" s="55"/>
      <c r="I293" s="86"/>
      <c r="K293" s="212" t="s">
        <v>197</v>
      </c>
      <c r="L293" s="103"/>
      <c r="M293" s="1"/>
    </row>
    <row r="294" spans="1:21" s="12" customFormat="1" ht="15" x14ac:dyDescent="0.25">
      <c r="A294" s="66" t="s">
        <v>60</v>
      </c>
      <c r="B294" s="37" t="s">
        <v>73</v>
      </c>
      <c r="C294" s="37"/>
      <c r="D294" s="37"/>
      <c r="E294" s="37"/>
      <c r="F294" s="37"/>
      <c r="G294" s="37"/>
      <c r="H294" s="55"/>
      <c r="I294" s="86"/>
      <c r="K294" s="212" t="s">
        <v>64</v>
      </c>
      <c r="L294" s="103"/>
      <c r="M294" s="1"/>
    </row>
    <row r="295" spans="1:21" s="12" customFormat="1" ht="15" x14ac:dyDescent="0.25">
      <c r="A295" s="66" t="s">
        <v>57</v>
      </c>
      <c r="B295" s="512" t="s">
        <v>71</v>
      </c>
      <c r="C295" s="512"/>
      <c r="D295" s="512"/>
      <c r="E295" s="512"/>
      <c r="F295" s="512"/>
      <c r="G295" s="512"/>
      <c r="H295" s="55"/>
      <c r="I295" s="86"/>
      <c r="K295" s="212" t="s">
        <v>64</v>
      </c>
      <c r="L295" s="103"/>
      <c r="M295" s="1"/>
    </row>
    <row r="296" spans="1:21" s="12" customFormat="1" ht="15" x14ac:dyDescent="0.25">
      <c r="A296" s="66" t="s">
        <v>139</v>
      </c>
      <c r="B296" s="37" t="s">
        <v>64</v>
      </c>
      <c r="C296" s="37"/>
      <c r="D296" s="37"/>
      <c r="E296" s="37"/>
      <c r="F296" s="37"/>
      <c r="G296" s="37"/>
      <c r="H296" s="55"/>
      <c r="I296" s="86"/>
      <c r="K296" s="212" t="s">
        <v>64</v>
      </c>
      <c r="L296" s="103"/>
      <c r="M296" s="1"/>
      <c r="T296" s="32"/>
      <c r="U296" s="32"/>
    </row>
    <row r="297" spans="1:21" s="12" customFormat="1" ht="15" x14ac:dyDescent="0.25">
      <c r="A297" s="66" t="s">
        <v>140</v>
      </c>
      <c r="B297" s="37" t="s">
        <v>64</v>
      </c>
      <c r="C297" s="37"/>
      <c r="D297" s="37"/>
      <c r="E297" s="37"/>
      <c r="F297" s="37"/>
      <c r="G297" s="37"/>
      <c r="H297" s="55"/>
      <c r="I297" s="86"/>
      <c r="K297" s="212" t="s">
        <v>64</v>
      </c>
      <c r="L297" s="103"/>
      <c r="M297" s="1"/>
      <c r="N297" s="32"/>
      <c r="O297" s="32"/>
      <c r="P297" s="32"/>
      <c r="Q297" s="32"/>
      <c r="R297" s="32"/>
      <c r="S297" s="32"/>
    </row>
    <row r="298" spans="1:21" s="12" customFormat="1" ht="15" x14ac:dyDescent="0.25">
      <c r="A298" s="66" t="s">
        <v>141</v>
      </c>
      <c r="B298" s="37" t="s">
        <v>64</v>
      </c>
      <c r="C298" s="37"/>
      <c r="D298" s="37"/>
      <c r="E298" s="37"/>
      <c r="F298" s="37"/>
      <c r="G298" s="37"/>
      <c r="H298" s="55"/>
      <c r="I298" s="86"/>
      <c r="K298" s="212" t="s">
        <v>64</v>
      </c>
      <c r="L298" s="103"/>
      <c r="M298" s="1"/>
    </row>
    <row r="299" spans="1:21" s="12" customFormat="1" ht="15" x14ac:dyDescent="0.25">
      <c r="A299" s="66" t="s">
        <v>142</v>
      </c>
      <c r="B299" s="29" t="s">
        <v>64</v>
      </c>
      <c r="C299" s="37"/>
      <c r="D299" s="37"/>
      <c r="E299" s="37"/>
      <c r="F299" s="37"/>
      <c r="G299" s="37"/>
      <c r="H299" s="55"/>
      <c r="I299" s="86"/>
      <c r="K299" s="212" t="s">
        <v>64</v>
      </c>
      <c r="L299" s="103"/>
      <c r="M299" s="1"/>
    </row>
    <row r="300" spans="1:21" customFormat="1" ht="30" x14ac:dyDescent="0.25">
      <c r="A300" s="67" t="s">
        <v>143</v>
      </c>
      <c r="B300" s="37" t="str">
        <f>IF(B290=$N$4,"Yes","No")</f>
        <v>No</v>
      </c>
      <c r="C300" s="37"/>
      <c r="D300" s="37"/>
      <c r="E300" s="37"/>
      <c r="F300" s="37"/>
      <c r="G300" s="37"/>
      <c r="H300" s="82"/>
      <c r="I300" s="85"/>
      <c r="J300" s="12"/>
      <c r="K300" s="212" t="s">
        <v>64</v>
      </c>
      <c r="L300" s="103"/>
      <c r="M300" s="1"/>
      <c r="N300" s="12"/>
      <c r="O300" s="12"/>
      <c r="P300" s="12"/>
      <c r="Q300" s="12"/>
      <c r="R300" s="12"/>
      <c r="S300" s="12"/>
      <c r="T300" s="12"/>
      <c r="U300" s="12"/>
    </row>
    <row r="301" spans="1:21" s="12" customFormat="1" ht="15" x14ac:dyDescent="0.25">
      <c r="A301" s="65" t="s">
        <v>66</v>
      </c>
      <c r="B301" s="512" t="s">
        <v>74</v>
      </c>
      <c r="C301" s="512"/>
      <c r="D301" s="512"/>
      <c r="E301" s="512"/>
      <c r="F301" s="512"/>
      <c r="G301" s="512"/>
      <c r="H301" s="55"/>
      <c r="I301" s="86"/>
      <c r="J301" s="34"/>
      <c r="K301" s="212" t="s">
        <v>64</v>
      </c>
      <c r="L301" s="103"/>
      <c r="M301" s="1"/>
    </row>
    <row r="302" spans="1:21" s="12" customFormat="1" ht="15" thickBot="1" x14ac:dyDescent="0.25">
      <c r="A302" s="68"/>
      <c r="B302" s="37"/>
      <c r="C302" s="37"/>
      <c r="D302" s="37"/>
      <c r="E302" s="37"/>
      <c r="F302" s="37"/>
      <c r="G302" s="37"/>
      <c r="H302" s="55"/>
      <c r="I302" s="86"/>
      <c r="K302" s="212" t="s">
        <v>64</v>
      </c>
      <c r="L302" s="103"/>
      <c r="M302" s="1"/>
    </row>
    <row r="303" spans="1:21" s="12" customFormat="1" ht="15.75" thickBot="1" x14ac:dyDescent="0.3">
      <c r="A303" s="204" t="s">
        <v>167</v>
      </c>
      <c r="B303" s="205" t="s">
        <v>122</v>
      </c>
      <c r="C303" s="206"/>
      <c r="D303" s="206"/>
      <c r="E303" s="206"/>
      <c r="F303" s="206"/>
      <c r="G303" s="206"/>
      <c r="H303" s="207"/>
      <c r="I303" s="86"/>
      <c r="K303" s="212" t="s">
        <v>64</v>
      </c>
      <c r="L303" s="103"/>
      <c r="M303" s="1"/>
    </row>
    <row r="304" spans="1:21" s="12" customFormat="1" ht="15" x14ac:dyDescent="0.25">
      <c r="A304" s="65" t="s">
        <v>57</v>
      </c>
      <c r="B304" s="37" t="s">
        <v>102</v>
      </c>
      <c r="C304" s="37"/>
      <c r="D304" s="37"/>
      <c r="E304" s="37"/>
      <c r="F304" s="37"/>
      <c r="G304" s="37"/>
      <c r="H304" s="55"/>
      <c r="I304" s="86"/>
      <c r="K304" s="212" t="s">
        <v>64</v>
      </c>
      <c r="L304" s="103"/>
      <c r="M304" s="1"/>
    </row>
    <row r="305" spans="1:21" s="32" customFormat="1" ht="29.25" x14ac:dyDescent="0.25">
      <c r="A305" s="64"/>
      <c r="B305" s="30" t="str">
        <f>CONCATENATE($O$2&amp;": "&amp;VLOOKUP($B304,$N$3:$U$23,2,0))</f>
        <v>Font: Arial</v>
      </c>
      <c r="C305" s="30" t="str">
        <f>CONCATENATE($P$2&amp;": "&amp;VLOOKUP($B304,$N$3:$U$23,3,0))</f>
        <v>T-face: Normal</v>
      </c>
      <c r="D305" s="30" t="str">
        <f>CONCATENATE($Q$2&amp;": "&amp;VLOOKUP($B304,$N$3:$U$23,4,0))</f>
        <v>Font size: 11</v>
      </c>
      <c r="E305" s="30" t="str">
        <f>CONCATENATE($R$2&amp;": "&amp;VLOOKUP($B304,$N$3:$U$23,5,0))</f>
        <v>Row height: 15</v>
      </c>
      <c r="F305" s="30" t="str">
        <f>CONCATENATE($S$2&amp;": "&amp;VLOOKUP($B304,$N$3:$U$23,6,0))</f>
        <v>Text col: Black</v>
      </c>
      <c r="G305" s="30" t="str">
        <f>CONCATENATE($T$2&amp;": "&amp;VLOOKUP($B304,$N$3:$U$23,7,0))</f>
        <v>BG col: White</v>
      </c>
      <c r="H305" s="80" t="str">
        <f>CONCATENATE($U$2&amp;": "&amp;VLOOKUP($B304,$N$3:$U$23,8,0))</f>
        <v>Just: Left</v>
      </c>
      <c r="I305" s="88"/>
      <c r="J305" s="12"/>
      <c r="K305" s="212" t="s">
        <v>64</v>
      </c>
      <c r="L305" s="103"/>
      <c r="M305" s="1"/>
      <c r="N305" s="12"/>
      <c r="O305" s="12"/>
      <c r="P305" s="12"/>
      <c r="Q305" s="12"/>
      <c r="R305" s="12"/>
      <c r="S305" s="12"/>
      <c r="T305"/>
      <c r="U305"/>
    </row>
    <row r="306" spans="1:21" s="12" customFormat="1" ht="15" x14ac:dyDescent="0.25">
      <c r="A306" s="65" t="s">
        <v>58</v>
      </c>
      <c r="B306" s="37" t="s">
        <v>119</v>
      </c>
      <c r="C306" s="37"/>
      <c r="D306" s="37"/>
      <c r="E306" s="37"/>
      <c r="F306" s="37"/>
      <c r="G306" s="37"/>
      <c r="H306" s="55"/>
      <c r="I306" s="86"/>
      <c r="J306" s="32"/>
      <c r="K306" s="212" t="s">
        <v>64</v>
      </c>
      <c r="L306" s="103"/>
      <c r="M306" s="1"/>
      <c r="N306" s="35"/>
      <c r="O306" s="38"/>
      <c r="P306" s="38"/>
      <c r="Q306" s="38"/>
      <c r="R306" s="38"/>
      <c r="S306" s="35"/>
    </row>
    <row r="307" spans="1:21" s="12" customFormat="1" ht="15" x14ac:dyDescent="0.25">
      <c r="A307" s="65" t="s">
        <v>59</v>
      </c>
      <c r="B307" s="142" t="s">
        <v>193</v>
      </c>
      <c r="C307" s="37"/>
      <c r="D307" s="37"/>
      <c r="E307" s="37"/>
      <c r="F307" s="37"/>
      <c r="G307" s="37"/>
      <c r="H307" s="55"/>
      <c r="I307" s="86"/>
      <c r="K307" s="212" t="s">
        <v>197</v>
      </c>
      <c r="L307" s="103"/>
      <c r="M307" s="1"/>
    </row>
    <row r="308" spans="1:21" s="12" customFormat="1" ht="15" x14ac:dyDescent="0.25">
      <c r="A308" s="66" t="s">
        <v>60</v>
      </c>
      <c r="B308" s="37" t="s">
        <v>73</v>
      </c>
      <c r="C308" s="37"/>
      <c r="D308" s="37"/>
      <c r="E308" s="37"/>
      <c r="F308" s="37"/>
      <c r="G308" s="37"/>
      <c r="H308" s="55"/>
      <c r="I308" s="86"/>
      <c r="K308" s="212" t="s">
        <v>64</v>
      </c>
      <c r="L308" s="103"/>
      <c r="M308" s="1"/>
    </row>
    <row r="309" spans="1:21" s="12" customFormat="1" ht="15" x14ac:dyDescent="0.25">
      <c r="A309" s="66" t="s">
        <v>57</v>
      </c>
      <c r="B309" s="512" t="s">
        <v>71</v>
      </c>
      <c r="C309" s="512"/>
      <c r="D309" s="512"/>
      <c r="E309" s="512"/>
      <c r="F309" s="512"/>
      <c r="G309" s="512"/>
      <c r="H309" s="55"/>
      <c r="I309" s="86"/>
      <c r="K309" s="212" t="s">
        <v>64</v>
      </c>
      <c r="L309" s="103"/>
      <c r="M309" s="1"/>
    </row>
    <row r="310" spans="1:21" s="12" customFormat="1" ht="15" x14ac:dyDescent="0.25">
      <c r="A310" s="66" t="s">
        <v>139</v>
      </c>
      <c r="B310" s="37" t="s">
        <v>64</v>
      </c>
      <c r="C310" s="37"/>
      <c r="D310" s="37"/>
      <c r="E310" s="37"/>
      <c r="F310" s="37"/>
      <c r="G310" s="37"/>
      <c r="H310" s="55"/>
      <c r="I310" s="86"/>
      <c r="K310" s="212" t="s">
        <v>64</v>
      </c>
      <c r="L310" s="103"/>
      <c r="M310" s="1"/>
      <c r="T310" s="32"/>
      <c r="U310" s="32"/>
    </row>
    <row r="311" spans="1:21" s="12" customFormat="1" ht="15" x14ac:dyDescent="0.25">
      <c r="A311" s="66" t="s">
        <v>140</v>
      </c>
      <c r="B311" s="37" t="s">
        <v>64</v>
      </c>
      <c r="C311" s="37"/>
      <c r="D311" s="37"/>
      <c r="E311" s="37"/>
      <c r="F311" s="37"/>
      <c r="G311" s="37"/>
      <c r="H311" s="55"/>
      <c r="I311" s="86"/>
      <c r="K311" s="212" t="s">
        <v>64</v>
      </c>
      <c r="L311" s="103"/>
      <c r="M311" s="1"/>
      <c r="N311" s="32"/>
      <c r="O311" s="32"/>
      <c r="P311" s="32"/>
      <c r="Q311" s="32"/>
      <c r="R311" s="32"/>
      <c r="S311" s="32"/>
    </row>
    <row r="312" spans="1:21" s="12" customFormat="1" ht="15" x14ac:dyDescent="0.25">
      <c r="A312" s="66" t="s">
        <v>141</v>
      </c>
      <c r="B312" s="37" t="s">
        <v>64</v>
      </c>
      <c r="C312" s="37"/>
      <c r="D312" s="37"/>
      <c r="E312" s="37"/>
      <c r="F312" s="37"/>
      <c r="G312" s="37"/>
      <c r="H312" s="55"/>
      <c r="I312" s="86"/>
      <c r="K312" s="212" t="s">
        <v>64</v>
      </c>
      <c r="L312" s="103"/>
      <c r="M312" s="1"/>
    </row>
    <row r="313" spans="1:21" s="12" customFormat="1" ht="15" x14ac:dyDescent="0.25">
      <c r="A313" s="66" t="s">
        <v>142</v>
      </c>
      <c r="B313" s="29" t="s">
        <v>64</v>
      </c>
      <c r="C313" s="37"/>
      <c r="D313" s="37"/>
      <c r="E313" s="37"/>
      <c r="F313" s="37"/>
      <c r="G313" s="37"/>
      <c r="H313" s="55"/>
      <c r="I313" s="86"/>
      <c r="K313" s="212" t="s">
        <v>64</v>
      </c>
      <c r="L313" s="103"/>
      <c r="M313" s="1"/>
    </row>
    <row r="314" spans="1:21" customFormat="1" ht="30" x14ac:dyDescent="0.25">
      <c r="A314" s="67" t="s">
        <v>143</v>
      </c>
      <c r="B314" s="37" t="str">
        <f>IF(B304=$N$4,"Yes","No")</f>
        <v>No</v>
      </c>
      <c r="C314" s="37"/>
      <c r="D314" s="37"/>
      <c r="E314" s="37"/>
      <c r="F314" s="37"/>
      <c r="G314" s="37"/>
      <c r="H314" s="82"/>
      <c r="I314" s="85"/>
      <c r="J314" s="12"/>
      <c r="K314" s="212" t="s">
        <v>64</v>
      </c>
      <c r="L314" s="103"/>
      <c r="M314" s="1"/>
      <c r="N314" s="12"/>
      <c r="O314" s="12"/>
      <c r="P314" s="12"/>
      <c r="Q314" s="12"/>
      <c r="R314" s="12"/>
      <c r="S314" s="12"/>
      <c r="T314" s="12"/>
      <c r="U314" s="12"/>
    </row>
    <row r="315" spans="1:21" s="12" customFormat="1" ht="15" x14ac:dyDescent="0.25">
      <c r="A315" s="65" t="s">
        <v>66</v>
      </c>
      <c r="B315" s="512" t="s">
        <v>74</v>
      </c>
      <c r="C315" s="512"/>
      <c r="D315" s="512"/>
      <c r="E315" s="512"/>
      <c r="F315" s="512"/>
      <c r="G315" s="512"/>
      <c r="H315" s="55"/>
      <c r="I315" s="86"/>
      <c r="J315" s="34"/>
      <c r="K315" s="212" t="s">
        <v>64</v>
      </c>
      <c r="L315" s="103"/>
      <c r="M315" s="1"/>
    </row>
    <row r="316" spans="1:21" s="12" customFormat="1" ht="15" thickBot="1" x14ac:dyDescent="0.25">
      <c r="A316" s="68"/>
      <c r="B316" s="37"/>
      <c r="C316" s="37"/>
      <c r="D316" s="37"/>
      <c r="E316" s="37"/>
      <c r="F316" s="37"/>
      <c r="G316" s="37"/>
      <c r="H316" s="55"/>
      <c r="I316" s="86"/>
      <c r="K316" s="212" t="s">
        <v>64</v>
      </c>
      <c r="L316" s="103"/>
      <c r="M316" s="1"/>
    </row>
    <row r="317" spans="1:21" s="12" customFormat="1" ht="15.75" thickBot="1" x14ac:dyDescent="0.3">
      <c r="A317" s="204" t="s">
        <v>168</v>
      </c>
      <c r="B317" s="205" t="s">
        <v>122</v>
      </c>
      <c r="C317" s="206"/>
      <c r="D317" s="206"/>
      <c r="E317" s="206"/>
      <c r="F317" s="206"/>
      <c r="G317" s="206"/>
      <c r="H317" s="207"/>
      <c r="I317" s="86"/>
      <c r="K317" s="212" t="s">
        <v>64</v>
      </c>
      <c r="L317" s="103"/>
      <c r="M317" s="1"/>
    </row>
    <row r="318" spans="1:21" ht="13.5" customHeight="1" x14ac:dyDescent="0.25">
      <c r="A318" s="65" t="s">
        <v>57</v>
      </c>
      <c r="B318" s="37" t="s">
        <v>102</v>
      </c>
      <c r="C318" s="37"/>
      <c r="D318" s="37"/>
      <c r="E318" s="37"/>
      <c r="F318" s="37"/>
      <c r="G318" s="37"/>
      <c r="H318" s="55"/>
      <c r="J318" s="12"/>
      <c r="K318" s="212" t="s">
        <v>64</v>
      </c>
      <c r="L318" s="103"/>
      <c r="M318" s="1"/>
      <c r="N318" s="12"/>
      <c r="O318" s="12"/>
      <c r="R318" s="12"/>
      <c r="S318" s="12"/>
      <c r="T318" s="12"/>
      <c r="U318" s="12"/>
    </row>
    <row r="319" spans="1:21" s="32" customFormat="1" ht="29.25" x14ac:dyDescent="0.25">
      <c r="A319" s="64"/>
      <c r="B319" s="30" t="str">
        <f>CONCATENATE($O$2&amp;": "&amp;VLOOKUP($B318,$N$3:$U$23,2,0))</f>
        <v>Font: Arial</v>
      </c>
      <c r="C319" s="30" t="str">
        <f>CONCATENATE($P$2&amp;": "&amp;VLOOKUP($B318,$N$3:$U$23,3,0))</f>
        <v>T-face: Normal</v>
      </c>
      <c r="D319" s="30" t="str">
        <f>CONCATENATE($Q$2&amp;": "&amp;VLOOKUP($B318,$N$3:$U$23,4,0))</f>
        <v>Font size: 11</v>
      </c>
      <c r="E319" s="30" t="str">
        <f>CONCATENATE($R$2&amp;": "&amp;VLOOKUP($B318,$N$3:$U$23,5,0))</f>
        <v>Row height: 15</v>
      </c>
      <c r="F319" s="30" t="str">
        <f>CONCATENATE($S$2&amp;": "&amp;VLOOKUP($B318,$N$3:$U$23,6,0))</f>
        <v>Text col: Black</v>
      </c>
      <c r="G319" s="30" t="str">
        <f>CONCATENATE($T$2&amp;": "&amp;VLOOKUP($B318,$N$3:$U$23,7,0))</f>
        <v>BG col: White</v>
      </c>
      <c r="H319" s="80" t="str">
        <f>CONCATENATE($U$2&amp;": "&amp;VLOOKUP($B318,$N$3:$U$23,8,0))</f>
        <v>Just: Left</v>
      </c>
      <c r="I319" s="88"/>
      <c r="J319" s="5"/>
      <c r="K319" s="212" t="s">
        <v>64</v>
      </c>
      <c r="L319" s="103"/>
      <c r="M319" s="1"/>
      <c r="N319" s="12"/>
      <c r="O319" s="12"/>
      <c r="P319" s="12"/>
      <c r="Q319" s="12"/>
      <c r="R319" s="12"/>
      <c r="S319" s="12"/>
      <c r="T319"/>
      <c r="U319"/>
    </row>
    <row r="320" spans="1:21" ht="15" x14ac:dyDescent="0.25">
      <c r="A320" s="65" t="s">
        <v>58</v>
      </c>
      <c r="B320" s="37" t="s">
        <v>119</v>
      </c>
      <c r="C320" s="37"/>
      <c r="D320" s="37"/>
      <c r="E320" s="37"/>
      <c r="F320" s="37"/>
      <c r="G320" s="37"/>
      <c r="H320" s="55"/>
      <c r="J320" s="32"/>
      <c r="K320" s="212" t="s">
        <v>64</v>
      </c>
      <c r="L320" s="103"/>
      <c r="M320" s="1"/>
      <c r="N320" s="35"/>
      <c r="O320" s="38"/>
      <c r="P320" s="38"/>
      <c r="Q320" s="38"/>
      <c r="R320" s="38"/>
      <c r="S320" s="35"/>
      <c r="T320" s="12"/>
      <c r="U320" s="12"/>
    </row>
    <row r="321" spans="1:21" ht="15" x14ac:dyDescent="0.25">
      <c r="A321" s="65" t="s">
        <v>59</v>
      </c>
      <c r="B321" s="142" t="s">
        <v>356</v>
      </c>
      <c r="C321" s="37"/>
      <c r="D321" s="37"/>
      <c r="E321" s="37"/>
      <c r="F321" s="37"/>
      <c r="G321" s="37"/>
      <c r="H321" s="55"/>
      <c r="K321" s="212" t="s">
        <v>197</v>
      </c>
      <c r="L321" s="103"/>
      <c r="M321" s="1"/>
      <c r="N321" s="12"/>
      <c r="O321" s="12"/>
      <c r="R321" s="12"/>
      <c r="S321" s="12"/>
      <c r="T321" s="12"/>
      <c r="U321" s="12"/>
    </row>
    <row r="322" spans="1:21" ht="15" x14ac:dyDescent="0.25">
      <c r="A322" s="66" t="s">
        <v>60</v>
      </c>
      <c r="B322" s="37" t="s">
        <v>73</v>
      </c>
      <c r="C322" s="37"/>
      <c r="D322" s="37"/>
      <c r="E322" s="37"/>
      <c r="F322" s="37"/>
      <c r="G322" s="37"/>
      <c r="H322" s="55"/>
      <c r="K322" s="212" t="s">
        <v>64</v>
      </c>
      <c r="L322" s="103"/>
      <c r="M322" s="1"/>
      <c r="N322" s="12"/>
      <c r="O322" s="12"/>
      <c r="R322" s="12"/>
      <c r="S322" s="12"/>
      <c r="T322" s="12"/>
      <c r="U322" s="12"/>
    </row>
    <row r="323" spans="1:21" ht="15" x14ac:dyDescent="0.25">
      <c r="A323" s="66" t="s">
        <v>57</v>
      </c>
      <c r="B323" s="512" t="s">
        <v>71</v>
      </c>
      <c r="C323" s="512"/>
      <c r="D323" s="512"/>
      <c r="E323" s="512"/>
      <c r="F323" s="512"/>
      <c r="G323" s="512"/>
      <c r="H323" s="55"/>
      <c r="K323" s="212" t="s">
        <v>64</v>
      </c>
      <c r="L323" s="103"/>
      <c r="M323" s="1"/>
      <c r="N323" s="12"/>
      <c r="O323" s="12"/>
      <c r="R323" s="12"/>
      <c r="S323" s="12"/>
    </row>
    <row r="324" spans="1:21" ht="15" x14ac:dyDescent="0.25">
      <c r="A324" s="66" t="s">
        <v>139</v>
      </c>
      <c r="B324" s="37" t="s">
        <v>64</v>
      </c>
      <c r="C324" s="37"/>
      <c r="D324" s="37"/>
      <c r="E324" s="37"/>
      <c r="F324" s="37"/>
      <c r="G324" s="37"/>
      <c r="H324" s="55"/>
      <c r="K324" s="212" t="s">
        <v>64</v>
      </c>
      <c r="L324" s="103"/>
      <c r="M324" s="1"/>
      <c r="T324" s="32"/>
      <c r="U324" s="32"/>
    </row>
    <row r="325" spans="1:21" ht="15.75" customHeight="1" x14ac:dyDescent="0.25">
      <c r="A325" s="66" t="s">
        <v>140</v>
      </c>
      <c r="B325" s="37" t="s">
        <v>64</v>
      </c>
      <c r="C325" s="37"/>
      <c r="D325" s="37"/>
      <c r="E325" s="37"/>
      <c r="F325" s="37"/>
      <c r="G325" s="37"/>
      <c r="H325" s="55"/>
      <c r="K325" s="212" t="s">
        <v>64</v>
      </c>
      <c r="L325" s="103"/>
      <c r="M325" s="1"/>
      <c r="N325" s="32"/>
      <c r="O325" s="32"/>
      <c r="P325" s="32"/>
      <c r="Q325" s="32"/>
      <c r="R325" s="32"/>
      <c r="S325" s="32"/>
    </row>
    <row r="326" spans="1:21" ht="15.75" customHeight="1" x14ac:dyDescent="0.25">
      <c r="A326" s="66" t="s">
        <v>141</v>
      </c>
      <c r="B326" s="37" t="s">
        <v>64</v>
      </c>
      <c r="C326" s="37"/>
      <c r="D326" s="37"/>
      <c r="E326" s="37"/>
      <c r="F326" s="37"/>
      <c r="G326" s="37"/>
      <c r="H326" s="55"/>
      <c r="K326" s="212" t="s">
        <v>64</v>
      </c>
      <c r="L326" s="103"/>
      <c r="M326" s="1"/>
    </row>
    <row r="327" spans="1:21" ht="15.75" customHeight="1" x14ac:dyDescent="0.25">
      <c r="A327" s="66" t="s">
        <v>142</v>
      </c>
      <c r="B327" s="29" t="s">
        <v>64</v>
      </c>
      <c r="C327" s="37"/>
      <c r="D327" s="37"/>
      <c r="E327" s="37"/>
      <c r="F327" s="37"/>
      <c r="G327" s="37"/>
      <c r="H327" s="55"/>
      <c r="K327" s="212" t="s">
        <v>64</v>
      </c>
      <c r="L327" s="103"/>
      <c r="M327" s="1"/>
    </row>
    <row r="328" spans="1:21" customFormat="1" ht="30" x14ac:dyDescent="0.25">
      <c r="A328" s="67" t="s">
        <v>143</v>
      </c>
      <c r="B328" s="37" t="str">
        <f>IF(B318=$N$4,"Yes","No")</f>
        <v>No</v>
      </c>
      <c r="C328" s="37"/>
      <c r="D328" s="37"/>
      <c r="E328" s="37"/>
      <c r="F328" s="37"/>
      <c r="G328" s="37"/>
      <c r="H328" s="82"/>
      <c r="I328" s="85"/>
      <c r="J328" s="5"/>
      <c r="K328" s="212" t="s">
        <v>64</v>
      </c>
      <c r="L328" s="103"/>
      <c r="M328" s="1"/>
      <c r="N328" s="5"/>
      <c r="O328" s="5"/>
      <c r="P328" s="12"/>
      <c r="Q328" s="12"/>
      <c r="R328" s="5"/>
      <c r="S328" s="5"/>
      <c r="T328" s="5"/>
      <c r="U328" s="5"/>
    </row>
    <row r="329" spans="1:21" ht="15.75" customHeight="1" x14ac:dyDescent="0.25">
      <c r="A329" s="65" t="s">
        <v>66</v>
      </c>
      <c r="B329" s="512" t="s">
        <v>74</v>
      </c>
      <c r="C329" s="512"/>
      <c r="D329" s="512"/>
      <c r="E329" s="512"/>
      <c r="F329" s="512"/>
      <c r="G329" s="512"/>
      <c r="H329" s="55"/>
      <c r="J329" s="34"/>
      <c r="K329" s="212" t="s">
        <v>64</v>
      </c>
      <c r="L329" s="103"/>
      <c r="M329" s="1"/>
    </row>
    <row r="330" spans="1:21" ht="15.75" customHeight="1" thickBot="1" x14ac:dyDescent="0.25">
      <c r="A330" s="68"/>
      <c r="B330" s="37"/>
      <c r="C330" s="37"/>
      <c r="D330" s="37"/>
      <c r="E330" s="37"/>
      <c r="F330" s="37"/>
      <c r="G330" s="37"/>
      <c r="H330" s="55"/>
      <c r="K330" s="212" t="s">
        <v>64</v>
      </c>
      <c r="L330" s="103"/>
      <c r="M330" s="1"/>
    </row>
    <row r="331" spans="1:21" s="12" customFormat="1" ht="15.75" thickBot="1" x14ac:dyDescent="0.3">
      <c r="A331" s="204" t="s">
        <v>172</v>
      </c>
      <c r="B331" s="205" t="s">
        <v>120</v>
      </c>
      <c r="C331" s="206"/>
      <c r="D331" s="206"/>
      <c r="E331" s="206"/>
      <c r="F331" s="206"/>
      <c r="G331" s="206"/>
      <c r="H331" s="207"/>
      <c r="I331" s="86"/>
      <c r="J331" s="5"/>
      <c r="K331" s="212" t="s">
        <v>64</v>
      </c>
      <c r="L331" s="103"/>
      <c r="M331" s="1"/>
      <c r="N331" s="5"/>
      <c r="O331" s="5"/>
      <c r="R331" s="5"/>
      <c r="S331" s="5"/>
      <c r="T331" s="5"/>
      <c r="U331" s="5"/>
    </row>
    <row r="332" spans="1:21" s="12" customFormat="1" ht="15" x14ac:dyDescent="0.25">
      <c r="A332" s="65" t="s">
        <v>57</v>
      </c>
      <c r="B332" s="37" t="s">
        <v>109</v>
      </c>
      <c r="C332" s="37"/>
      <c r="D332" s="37"/>
      <c r="E332" s="37"/>
      <c r="F332" s="37"/>
      <c r="G332" s="37"/>
      <c r="H332" s="55"/>
      <c r="I332" s="86"/>
      <c r="K332" s="212" t="s">
        <v>64</v>
      </c>
      <c r="L332" s="103"/>
      <c r="M332" s="1"/>
      <c r="N332" s="5"/>
      <c r="O332" s="5"/>
      <c r="R332" s="5"/>
      <c r="S332" s="5"/>
      <c r="T332" s="5"/>
      <c r="U332" s="5"/>
    </row>
    <row r="333" spans="1:21" s="32" customFormat="1" ht="29.25" x14ac:dyDescent="0.25">
      <c r="A333" s="64"/>
      <c r="B333" s="30" t="str">
        <f>CONCATENATE($O$2&amp;": "&amp;VLOOKUP($B332,$N$3:$U$23,2,0))</f>
        <v>Font: Arial</v>
      </c>
      <c r="C333" s="30" t="str">
        <f>CONCATENATE($P$2&amp;": "&amp;VLOOKUP($B332,$N$3:$U$23,3,0))</f>
        <v>T-face: Bold</v>
      </c>
      <c r="D333" s="30" t="str">
        <f>CONCATENATE($Q$2&amp;": "&amp;VLOOKUP($B332,$N$3:$U$23,4,0))</f>
        <v>Font size: 11</v>
      </c>
      <c r="E333" s="30" t="str">
        <f>CONCATENATE($R$2&amp;": "&amp;VLOOKUP($B332,$N$3:$U$23,5,0))</f>
        <v>Row height: 24.75</v>
      </c>
      <c r="F333" s="30" t="str">
        <f>CONCATENATE($S$2&amp;": "&amp;VLOOKUP($B332,$N$3:$U$23,6,0))</f>
        <v>Text col: Black</v>
      </c>
      <c r="G333" s="30" t="str">
        <f>CONCATENATE($T$2&amp;": "&amp;VLOOKUP($B332,$N$3:$U$23,7,0))</f>
        <v>BG col: White</v>
      </c>
      <c r="H333" s="80" t="str">
        <f>CONCATENATE($U$2&amp;": "&amp;VLOOKUP($B332,$N$3:$U$23,8,0))</f>
        <v>Just: Left</v>
      </c>
      <c r="I333" s="88"/>
      <c r="J333" s="12"/>
      <c r="K333" s="212" t="s">
        <v>64</v>
      </c>
      <c r="L333" s="103"/>
      <c r="M333" s="1"/>
      <c r="N333" s="5"/>
      <c r="O333" s="5"/>
      <c r="P333" s="12"/>
      <c r="Q333" s="12"/>
      <c r="R333" s="5"/>
      <c r="S333" s="5"/>
      <c r="T333"/>
      <c r="U333"/>
    </row>
    <row r="334" spans="1:21" s="12" customFormat="1" ht="15" x14ac:dyDescent="0.25">
      <c r="A334" s="65" t="s">
        <v>58</v>
      </c>
      <c r="B334" s="37" t="s">
        <v>121</v>
      </c>
      <c r="C334" s="37"/>
      <c r="D334" s="37"/>
      <c r="E334" s="37"/>
      <c r="F334" s="37"/>
      <c r="G334" s="37"/>
      <c r="H334" s="55"/>
      <c r="I334" s="86"/>
      <c r="J334" s="32"/>
      <c r="K334" s="212" t="s">
        <v>64</v>
      </c>
      <c r="L334" s="103"/>
      <c r="M334" s="1"/>
      <c r="N334" s="35"/>
      <c r="O334" s="38"/>
      <c r="P334" s="38"/>
      <c r="Q334" s="38"/>
      <c r="R334" s="38"/>
      <c r="S334" s="35"/>
      <c r="T334" s="5"/>
      <c r="U334" s="5"/>
    </row>
    <row r="335" spans="1:21" s="12" customFormat="1" ht="15" x14ac:dyDescent="0.25">
      <c r="A335" s="65" t="s">
        <v>59</v>
      </c>
      <c r="B335" s="37" t="s">
        <v>365</v>
      </c>
      <c r="C335" s="37"/>
      <c r="D335" s="37"/>
      <c r="E335" s="37"/>
      <c r="F335" s="37"/>
      <c r="G335" s="37"/>
      <c r="H335" s="55"/>
      <c r="I335" s="86"/>
      <c r="K335" s="212" t="s">
        <v>197</v>
      </c>
      <c r="L335" s="103"/>
      <c r="M335" s="1"/>
      <c r="N335" s="5"/>
      <c r="O335" s="5"/>
      <c r="R335" s="5"/>
      <c r="S335" s="5"/>
      <c r="T335" s="5"/>
      <c r="U335" s="5"/>
    </row>
    <row r="336" spans="1:21" s="12" customFormat="1" ht="15" x14ac:dyDescent="0.25">
      <c r="A336" s="66" t="s">
        <v>60</v>
      </c>
      <c r="B336" s="37" t="s">
        <v>73</v>
      </c>
      <c r="C336" s="37"/>
      <c r="D336" s="37"/>
      <c r="E336" s="37"/>
      <c r="F336" s="37"/>
      <c r="G336" s="37"/>
      <c r="H336" s="55"/>
      <c r="I336" s="86"/>
      <c r="K336" s="212" t="s">
        <v>64</v>
      </c>
      <c r="L336" s="103"/>
      <c r="M336" s="1"/>
      <c r="N336" s="5"/>
      <c r="O336" s="5"/>
      <c r="R336" s="5"/>
      <c r="S336" s="5"/>
    </row>
    <row r="337" spans="1:21" s="12" customFormat="1" ht="15" x14ac:dyDescent="0.25">
      <c r="A337" s="66" t="s">
        <v>57</v>
      </c>
      <c r="B337" s="512" t="s">
        <v>71</v>
      </c>
      <c r="C337" s="512"/>
      <c r="D337" s="512"/>
      <c r="E337" s="512"/>
      <c r="F337" s="512"/>
      <c r="G337" s="512"/>
      <c r="H337" s="55"/>
      <c r="I337" s="86"/>
      <c r="K337" s="212" t="s">
        <v>64</v>
      </c>
      <c r="L337" s="103"/>
      <c r="M337" s="1"/>
    </row>
    <row r="338" spans="1:21" s="12" customFormat="1" ht="15" x14ac:dyDescent="0.25">
      <c r="A338" s="66" t="s">
        <v>139</v>
      </c>
      <c r="B338" s="37" t="s">
        <v>64</v>
      </c>
      <c r="C338" s="37"/>
      <c r="D338" s="37"/>
      <c r="E338" s="37"/>
      <c r="F338" s="37"/>
      <c r="G338" s="37"/>
      <c r="H338" s="55"/>
      <c r="I338" s="86"/>
      <c r="K338" s="212" t="s">
        <v>64</v>
      </c>
      <c r="L338" s="103"/>
      <c r="M338" s="1"/>
      <c r="T338" s="32"/>
      <c r="U338" s="32"/>
    </row>
    <row r="339" spans="1:21" s="12" customFormat="1" ht="15" x14ac:dyDescent="0.25">
      <c r="A339" s="66" t="s">
        <v>140</v>
      </c>
      <c r="B339" s="37" t="s">
        <v>64</v>
      </c>
      <c r="C339" s="37"/>
      <c r="D339" s="37"/>
      <c r="E339" s="37"/>
      <c r="F339" s="37"/>
      <c r="G339" s="37"/>
      <c r="H339" s="55"/>
      <c r="I339" s="86"/>
      <c r="K339" s="212" t="s">
        <v>64</v>
      </c>
      <c r="L339" s="103"/>
      <c r="M339" s="1"/>
      <c r="N339" s="32"/>
      <c r="O339" s="32"/>
      <c r="P339" s="32"/>
      <c r="Q339" s="32"/>
      <c r="R339" s="32"/>
      <c r="S339" s="32"/>
    </row>
    <row r="340" spans="1:21" s="12" customFormat="1" ht="15" x14ac:dyDescent="0.25">
      <c r="A340" s="66" t="s">
        <v>141</v>
      </c>
      <c r="B340" s="37" t="s">
        <v>64</v>
      </c>
      <c r="C340" s="37"/>
      <c r="D340" s="37"/>
      <c r="E340" s="37"/>
      <c r="F340" s="37"/>
      <c r="G340" s="37"/>
      <c r="H340" s="55"/>
      <c r="I340" s="86"/>
      <c r="K340" s="212" t="s">
        <v>64</v>
      </c>
      <c r="L340" s="103"/>
      <c r="M340" s="1"/>
    </row>
    <row r="341" spans="1:21" s="12" customFormat="1" ht="15" x14ac:dyDescent="0.25">
      <c r="A341" s="66" t="s">
        <v>142</v>
      </c>
      <c r="B341" s="29" t="s">
        <v>64</v>
      </c>
      <c r="C341" s="37"/>
      <c r="D341" s="37"/>
      <c r="E341" s="37"/>
      <c r="F341" s="37"/>
      <c r="G341" s="37"/>
      <c r="H341" s="55"/>
      <c r="I341" s="86"/>
      <c r="K341" s="212" t="s">
        <v>64</v>
      </c>
      <c r="L341" s="103"/>
      <c r="M341" s="1"/>
    </row>
    <row r="342" spans="1:21" customFormat="1" ht="30" x14ac:dyDescent="0.25">
      <c r="A342" s="67" t="s">
        <v>143</v>
      </c>
      <c r="B342" s="37" t="str">
        <f>IF(B332=$N$4,"Yes","No")</f>
        <v>No</v>
      </c>
      <c r="C342" s="37"/>
      <c r="D342" s="37"/>
      <c r="E342" s="37"/>
      <c r="F342" s="37"/>
      <c r="G342" s="37"/>
      <c r="H342" s="82"/>
      <c r="I342" s="85"/>
      <c r="J342" s="12"/>
      <c r="K342" s="212" t="s">
        <v>64</v>
      </c>
      <c r="L342" s="103"/>
      <c r="M342" s="1"/>
      <c r="N342" s="12"/>
      <c r="O342" s="12"/>
      <c r="P342" s="12"/>
      <c r="Q342" s="12"/>
      <c r="R342" s="12"/>
      <c r="S342" s="12"/>
      <c r="T342" s="12"/>
      <c r="U342" s="12"/>
    </row>
    <row r="343" spans="1:21" s="12" customFormat="1" ht="15" x14ac:dyDescent="0.25">
      <c r="A343" s="65" t="s">
        <v>66</v>
      </c>
      <c r="B343" s="512" t="s">
        <v>74</v>
      </c>
      <c r="C343" s="512"/>
      <c r="D343" s="512"/>
      <c r="E343" s="512"/>
      <c r="F343" s="512"/>
      <c r="G343" s="512"/>
      <c r="H343" s="55"/>
      <c r="I343" s="86"/>
      <c r="J343" s="34"/>
      <c r="K343" s="212" t="s">
        <v>64</v>
      </c>
      <c r="L343" s="103"/>
      <c r="M343" s="1"/>
    </row>
    <row r="344" spans="1:21" s="12" customFormat="1" ht="15" thickBot="1" x14ac:dyDescent="0.25">
      <c r="A344" s="68"/>
      <c r="B344" s="37"/>
      <c r="C344" s="37"/>
      <c r="D344" s="37"/>
      <c r="E344" s="37"/>
      <c r="F344" s="37"/>
      <c r="G344" s="37"/>
      <c r="H344" s="55"/>
      <c r="I344" s="86"/>
      <c r="K344" s="212" t="s">
        <v>64</v>
      </c>
      <c r="L344" s="103"/>
      <c r="M344" s="1"/>
    </row>
    <row r="345" spans="1:21" s="12" customFormat="1" ht="15.75" thickBot="1" x14ac:dyDescent="0.3">
      <c r="A345" s="204" t="s">
        <v>169</v>
      </c>
      <c r="B345" s="205" t="s">
        <v>120</v>
      </c>
      <c r="C345" s="206"/>
      <c r="D345" s="206"/>
      <c r="E345" s="206"/>
      <c r="F345" s="206"/>
      <c r="G345" s="206"/>
      <c r="H345" s="207"/>
      <c r="I345" s="86"/>
      <c r="K345" s="212" t="s">
        <v>64</v>
      </c>
      <c r="L345" s="103"/>
      <c r="M345" s="1"/>
    </row>
    <row r="346" spans="1:21" s="12" customFormat="1" ht="15" x14ac:dyDescent="0.25">
      <c r="A346" s="65" t="s">
        <v>57</v>
      </c>
      <c r="B346" s="96" t="s">
        <v>109</v>
      </c>
      <c r="C346" s="96"/>
      <c r="D346" s="96"/>
      <c r="E346" s="96"/>
      <c r="F346" s="96"/>
      <c r="G346" s="96"/>
      <c r="H346" s="55"/>
      <c r="I346" s="86"/>
      <c r="K346" s="212" t="s">
        <v>64</v>
      </c>
      <c r="L346" s="103"/>
      <c r="M346" s="1"/>
    </row>
    <row r="347" spans="1:21" s="95" customFormat="1" ht="36" customHeight="1" x14ac:dyDescent="0.25">
      <c r="A347" s="64"/>
      <c r="B347" s="30" t="str">
        <f>CONCATENATE($O$2&amp;": "&amp;VLOOKUP($B346,$N$3:$U$23,2,0))</f>
        <v>Font: Arial</v>
      </c>
      <c r="C347" s="30" t="str">
        <f>CONCATENATE($P$2&amp;": "&amp;VLOOKUP($B346,$N$3:$U$23,3,0))</f>
        <v>T-face: Bold</v>
      </c>
      <c r="D347" s="30" t="str">
        <f>CONCATENATE($Q$2&amp;": "&amp;VLOOKUP($B346,$N$3:$U$23,4,0))</f>
        <v>Font size: 11</v>
      </c>
      <c r="E347" s="30" t="str">
        <f>CONCATENATE($R$2&amp;": "&amp;VLOOKUP($B346,$N$3:$U$23,5,0))</f>
        <v>Row height: 24.75</v>
      </c>
      <c r="F347" s="30" t="str">
        <f>CONCATENATE($S$2&amp;": "&amp;VLOOKUP($B346,$N$3:$U$23,6,0))</f>
        <v>Text col: Black</v>
      </c>
      <c r="G347" s="30" t="str">
        <f>CONCATENATE($T$2&amp;": "&amp;VLOOKUP($B346,$N$3:$U$23,7,0))</f>
        <v>BG col: White</v>
      </c>
      <c r="H347" s="80" t="str">
        <f>CONCATENATE($U$2&amp;": "&amp;VLOOKUP($B346,$N$3:$U$23,8,0))</f>
        <v>Just: Left</v>
      </c>
      <c r="I347" s="88"/>
      <c r="J347" s="12"/>
      <c r="K347" s="212" t="s">
        <v>64</v>
      </c>
      <c r="L347" s="103"/>
      <c r="M347" s="1"/>
      <c r="N347" s="12"/>
      <c r="O347" s="12"/>
      <c r="P347" s="12"/>
      <c r="Q347" s="12"/>
      <c r="R347" s="12"/>
      <c r="S347" s="12"/>
      <c r="T347"/>
      <c r="U347"/>
    </row>
    <row r="348" spans="1:21" s="12" customFormat="1" ht="15" x14ac:dyDescent="0.25">
      <c r="A348" s="65" t="s">
        <v>58</v>
      </c>
      <c r="B348" s="96" t="s">
        <v>274</v>
      </c>
      <c r="C348" s="96"/>
      <c r="D348" s="96"/>
      <c r="E348" s="96"/>
      <c r="F348" s="96"/>
      <c r="G348" s="96"/>
      <c r="H348" s="55"/>
      <c r="I348" s="86"/>
      <c r="J348" s="95"/>
      <c r="K348" s="212" t="s">
        <v>64</v>
      </c>
      <c r="L348" s="103"/>
      <c r="M348" s="1"/>
      <c r="N348" s="35"/>
      <c r="O348" s="38"/>
      <c r="P348" s="38"/>
      <c r="Q348" s="38"/>
      <c r="R348" s="38"/>
      <c r="S348" s="35"/>
    </row>
    <row r="349" spans="1:21" s="12" customFormat="1" ht="15" x14ac:dyDescent="0.25">
      <c r="A349" s="65" t="s">
        <v>59</v>
      </c>
      <c r="B349" s="139" t="s">
        <v>244</v>
      </c>
      <c r="C349" s="96"/>
      <c r="D349" s="96"/>
      <c r="E349" s="96"/>
      <c r="F349" s="96"/>
      <c r="G349" s="96"/>
      <c r="H349" s="55"/>
      <c r="I349" s="86"/>
      <c r="K349" s="212" t="s">
        <v>197</v>
      </c>
      <c r="L349" s="103"/>
      <c r="M349" s="1"/>
    </row>
    <row r="350" spans="1:21" s="12" customFormat="1" ht="15" x14ac:dyDescent="0.25">
      <c r="A350" s="66" t="s">
        <v>60</v>
      </c>
      <c r="B350" s="96" t="s">
        <v>73</v>
      </c>
      <c r="C350" s="96"/>
      <c r="D350" s="96"/>
      <c r="E350" s="96"/>
      <c r="F350" s="96"/>
      <c r="G350" s="96"/>
      <c r="H350" s="55"/>
      <c r="I350" s="86"/>
      <c r="K350" s="212" t="s">
        <v>64</v>
      </c>
      <c r="L350" s="103"/>
      <c r="M350" s="1"/>
    </row>
    <row r="351" spans="1:21" s="12" customFormat="1" ht="15" x14ac:dyDescent="0.25">
      <c r="A351" s="66" t="s">
        <v>57</v>
      </c>
      <c r="B351" s="512" t="s">
        <v>71</v>
      </c>
      <c r="C351" s="512"/>
      <c r="D351" s="512"/>
      <c r="E351" s="512"/>
      <c r="F351" s="512"/>
      <c r="G351" s="512"/>
      <c r="H351" s="55"/>
      <c r="I351" s="86"/>
      <c r="K351" s="212" t="s">
        <v>64</v>
      </c>
      <c r="L351" s="103"/>
      <c r="M351" s="1"/>
    </row>
    <row r="352" spans="1:21" s="12" customFormat="1" ht="15" x14ac:dyDescent="0.25">
      <c r="A352" s="66" t="s">
        <v>139</v>
      </c>
      <c r="B352" s="96" t="s">
        <v>64</v>
      </c>
      <c r="C352" s="96"/>
      <c r="D352" s="96"/>
      <c r="E352" s="96"/>
      <c r="F352" s="96"/>
      <c r="G352" s="96"/>
      <c r="H352" s="55"/>
      <c r="I352" s="86"/>
      <c r="K352" s="212" t="s">
        <v>64</v>
      </c>
      <c r="L352" s="103"/>
      <c r="M352" s="1"/>
      <c r="T352" s="95"/>
      <c r="U352" s="95"/>
    </row>
    <row r="353" spans="1:21" s="12" customFormat="1" ht="15" x14ac:dyDescent="0.25">
      <c r="A353" s="66" t="s">
        <v>140</v>
      </c>
      <c r="B353" s="96" t="s">
        <v>64</v>
      </c>
      <c r="C353" s="96"/>
      <c r="D353" s="96"/>
      <c r="E353" s="96"/>
      <c r="F353" s="96"/>
      <c r="G353" s="96"/>
      <c r="H353" s="55"/>
      <c r="I353" s="86"/>
      <c r="K353" s="212" t="s">
        <v>64</v>
      </c>
      <c r="L353" s="103"/>
      <c r="M353" s="1"/>
      <c r="N353" s="95"/>
      <c r="O353" s="95"/>
      <c r="P353" s="95"/>
      <c r="Q353" s="95"/>
      <c r="R353" s="95"/>
      <c r="S353" s="95"/>
    </row>
    <row r="354" spans="1:21" s="12" customFormat="1" ht="15" x14ac:dyDescent="0.25">
      <c r="A354" s="66" t="s">
        <v>141</v>
      </c>
      <c r="B354" s="96" t="s">
        <v>64</v>
      </c>
      <c r="C354" s="96"/>
      <c r="D354" s="96"/>
      <c r="E354" s="96"/>
      <c r="F354" s="96"/>
      <c r="G354" s="96"/>
      <c r="H354" s="55"/>
      <c r="I354" s="86"/>
      <c r="K354" s="212" t="s">
        <v>64</v>
      </c>
      <c r="L354" s="103"/>
      <c r="M354" s="1"/>
    </row>
    <row r="355" spans="1:21" s="12" customFormat="1" ht="15" x14ac:dyDescent="0.25">
      <c r="A355" s="66" t="s">
        <v>142</v>
      </c>
      <c r="B355" s="29" t="s">
        <v>64</v>
      </c>
      <c r="C355" s="96"/>
      <c r="D355" s="96"/>
      <c r="E355" s="96"/>
      <c r="F355" s="96"/>
      <c r="G355" s="96"/>
      <c r="H355" s="55"/>
      <c r="I355" s="86"/>
      <c r="K355" s="212" t="s">
        <v>64</v>
      </c>
      <c r="L355" s="103"/>
      <c r="M355" s="1"/>
    </row>
    <row r="356" spans="1:21" customFormat="1" ht="30" x14ac:dyDescent="0.25">
      <c r="A356" s="67" t="s">
        <v>143</v>
      </c>
      <c r="B356" s="96" t="str">
        <f>IF(B346=$N$4,"Yes","No")</f>
        <v>No</v>
      </c>
      <c r="C356" s="96"/>
      <c r="D356" s="96"/>
      <c r="E356" s="96"/>
      <c r="F356" s="96"/>
      <c r="G356" s="96"/>
      <c r="H356" s="82"/>
      <c r="I356" s="85"/>
      <c r="J356" s="12"/>
      <c r="K356" s="212" t="s">
        <v>64</v>
      </c>
      <c r="L356" s="103"/>
      <c r="M356" s="1"/>
      <c r="N356" s="12"/>
      <c r="O356" s="12"/>
      <c r="P356" s="12"/>
      <c r="Q356" s="12"/>
      <c r="R356" s="12"/>
      <c r="S356" s="12"/>
      <c r="T356" s="12"/>
      <c r="U356" s="12"/>
    </row>
    <row r="357" spans="1:21" s="12" customFormat="1" ht="15" x14ac:dyDescent="0.25">
      <c r="A357" s="65" t="s">
        <v>66</v>
      </c>
      <c r="B357" s="512" t="s">
        <v>321</v>
      </c>
      <c r="C357" s="512"/>
      <c r="D357" s="512"/>
      <c r="E357" s="512"/>
      <c r="F357" s="512"/>
      <c r="G357" s="512"/>
      <c r="H357" s="55"/>
      <c r="I357" s="86"/>
      <c r="J357" s="34"/>
      <c r="K357" s="212" t="s">
        <v>64</v>
      </c>
      <c r="L357" s="103"/>
      <c r="M357" s="1"/>
    </row>
    <row r="358" spans="1:21" s="12" customFormat="1" ht="15" thickBot="1" x14ac:dyDescent="0.25">
      <c r="A358" s="68"/>
      <c r="B358" s="96"/>
      <c r="C358" s="96"/>
      <c r="D358" s="96"/>
      <c r="E358" s="96"/>
      <c r="F358" s="96"/>
      <c r="G358" s="96"/>
      <c r="H358" s="55"/>
      <c r="I358" s="86"/>
      <c r="K358" s="212" t="s">
        <v>64</v>
      </c>
      <c r="L358" s="103"/>
      <c r="M358" s="1"/>
    </row>
    <row r="359" spans="1:21" s="12" customFormat="1" ht="15.75" thickBot="1" x14ac:dyDescent="0.3">
      <c r="A359" s="204" t="s">
        <v>170</v>
      </c>
      <c r="B359" s="205" t="s">
        <v>287</v>
      </c>
      <c r="C359" s="206"/>
      <c r="D359" s="206"/>
      <c r="E359" s="206"/>
      <c r="F359" s="206"/>
      <c r="G359" s="206"/>
      <c r="H359" s="207"/>
      <c r="I359" s="86"/>
      <c r="K359" s="212" t="s">
        <v>64</v>
      </c>
      <c r="L359" s="103"/>
      <c r="M359" s="1"/>
    </row>
    <row r="360" spans="1:21" s="12" customFormat="1" ht="15" x14ac:dyDescent="0.25">
      <c r="A360" s="65" t="s">
        <v>57</v>
      </c>
      <c r="B360" s="139" t="s">
        <v>215</v>
      </c>
      <c r="C360" s="139"/>
      <c r="D360" s="139"/>
      <c r="E360" s="139"/>
      <c r="F360" s="139"/>
      <c r="G360" s="139"/>
      <c r="H360" s="55"/>
      <c r="I360" s="86"/>
      <c r="K360" s="212" t="s">
        <v>64</v>
      </c>
      <c r="L360" s="103"/>
      <c r="M360" s="1"/>
    </row>
    <row r="361" spans="1:21" s="122" customFormat="1" ht="36" customHeight="1" x14ac:dyDescent="0.25">
      <c r="A361" s="64"/>
      <c r="B361" s="30" t="str">
        <f>CONCATENATE($O$2&amp;": "&amp;VLOOKUP($B360,$N$3:$U$23,2,0))</f>
        <v>Font: Arial</v>
      </c>
      <c r="C361" s="30" t="str">
        <f>CONCATENATE($P$2&amp;": "&amp;VLOOKUP($B360,$N$3:$U$23,3,0))</f>
        <v>T-face: Normal</v>
      </c>
      <c r="D361" s="30" t="str">
        <f>CONCATENATE($Q$2&amp;": "&amp;VLOOKUP($B360,$N$3:$U$23,4,0))</f>
        <v>Font size: 11</v>
      </c>
      <c r="E361" s="30" t="str">
        <f>CONCATENATE($R$2&amp;": "&amp;VLOOKUP($B360,$N$3:$U$23,5,0))</f>
        <v>Row height: 30</v>
      </c>
      <c r="F361" s="30" t="str">
        <f>CONCATENATE($S$2&amp;": "&amp;VLOOKUP($B360,$N$3:$U$23,6,0))</f>
        <v>Text col: Black</v>
      </c>
      <c r="G361" s="30" t="str">
        <f>CONCATENATE($T$2&amp;": "&amp;VLOOKUP($B360,$N$3:$U$23,7,0))</f>
        <v>BG col: White</v>
      </c>
      <c r="H361" s="80" t="str">
        <f>CONCATENATE($U$2&amp;": "&amp;VLOOKUP($B360,$N$3:$U$23,8,0))</f>
        <v>Just: Left</v>
      </c>
      <c r="I361" s="88"/>
      <c r="J361" s="12"/>
      <c r="K361" s="212" t="s">
        <v>64</v>
      </c>
      <c r="L361" s="103"/>
      <c r="M361" s="1"/>
      <c r="N361" s="12"/>
      <c r="O361" s="12"/>
      <c r="P361" s="12"/>
      <c r="Q361" s="12"/>
      <c r="R361" s="12"/>
      <c r="S361" s="12"/>
      <c r="T361"/>
      <c r="U361"/>
    </row>
    <row r="362" spans="1:21" s="12" customFormat="1" ht="15" x14ac:dyDescent="0.25">
      <c r="A362" s="65" t="s">
        <v>58</v>
      </c>
      <c r="B362" s="139" t="s">
        <v>277</v>
      </c>
      <c r="C362" s="139"/>
      <c r="D362" s="139"/>
      <c r="E362" s="139"/>
      <c r="F362" s="139"/>
      <c r="G362" s="139"/>
      <c r="H362" s="55"/>
      <c r="I362" s="86"/>
      <c r="J362" s="122"/>
      <c r="K362" s="212" t="s">
        <v>64</v>
      </c>
      <c r="L362" s="103"/>
      <c r="M362" s="1"/>
      <c r="N362" s="35"/>
      <c r="O362" s="38"/>
      <c r="P362" s="38"/>
      <c r="Q362" s="38"/>
      <c r="R362" s="38"/>
      <c r="S362" s="35"/>
    </row>
    <row r="363" spans="1:21" s="12" customFormat="1" ht="15" x14ac:dyDescent="0.25">
      <c r="A363" s="65" t="s">
        <v>59</v>
      </c>
      <c r="B363" s="139" t="s">
        <v>247</v>
      </c>
      <c r="C363" s="139"/>
      <c r="D363" s="139"/>
      <c r="E363" s="139"/>
      <c r="F363" s="139"/>
      <c r="G363" s="139"/>
      <c r="H363" s="55"/>
      <c r="I363" s="86"/>
      <c r="K363" s="212" t="s">
        <v>197</v>
      </c>
      <c r="L363" s="103"/>
      <c r="M363" s="1"/>
    </row>
    <row r="364" spans="1:21" s="12" customFormat="1" ht="15" x14ac:dyDescent="0.25">
      <c r="A364" s="66" t="s">
        <v>60</v>
      </c>
      <c r="B364" s="139" t="s">
        <v>73</v>
      </c>
      <c r="C364" s="139"/>
      <c r="D364" s="139"/>
      <c r="E364" s="139"/>
      <c r="F364" s="139"/>
      <c r="G364" s="139"/>
      <c r="H364" s="55"/>
      <c r="I364" s="86"/>
      <c r="K364" s="212" t="s">
        <v>64</v>
      </c>
      <c r="L364" s="103"/>
      <c r="M364" s="1"/>
    </row>
    <row r="365" spans="1:21" s="12" customFormat="1" ht="15" x14ac:dyDescent="0.25">
      <c r="A365" s="66" t="s">
        <v>57</v>
      </c>
      <c r="B365" s="512" t="s">
        <v>71</v>
      </c>
      <c r="C365" s="512"/>
      <c r="D365" s="512"/>
      <c r="E365" s="512"/>
      <c r="F365" s="512"/>
      <c r="G365" s="512"/>
      <c r="H365" s="55"/>
      <c r="I365" s="86"/>
      <c r="K365" s="212" t="s">
        <v>64</v>
      </c>
      <c r="L365" s="103"/>
      <c r="M365" s="1"/>
    </row>
    <row r="366" spans="1:21" s="12" customFormat="1" ht="15" x14ac:dyDescent="0.25">
      <c r="A366" s="66" t="s">
        <v>139</v>
      </c>
      <c r="B366" s="139" t="s">
        <v>64</v>
      </c>
      <c r="C366" s="139"/>
      <c r="D366" s="139"/>
      <c r="E366" s="139"/>
      <c r="F366" s="139"/>
      <c r="G366" s="139"/>
      <c r="H366" s="55"/>
      <c r="I366" s="86"/>
      <c r="K366" s="212" t="s">
        <v>64</v>
      </c>
      <c r="L366" s="103"/>
      <c r="M366" s="1"/>
      <c r="T366" s="122"/>
      <c r="U366" s="122"/>
    </row>
    <row r="367" spans="1:21" s="12" customFormat="1" ht="15" x14ac:dyDescent="0.25">
      <c r="A367" s="66" t="s">
        <v>140</v>
      </c>
      <c r="B367" s="139" t="s">
        <v>64</v>
      </c>
      <c r="C367" s="139"/>
      <c r="D367" s="139"/>
      <c r="E367" s="139"/>
      <c r="F367" s="139"/>
      <c r="G367" s="139"/>
      <c r="H367" s="55"/>
      <c r="I367" s="86"/>
      <c r="K367" s="212" t="s">
        <v>64</v>
      </c>
      <c r="L367" s="103"/>
      <c r="M367" s="1"/>
      <c r="N367" s="122"/>
      <c r="O367" s="122"/>
      <c r="P367" s="122"/>
      <c r="Q367" s="122"/>
      <c r="R367" s="122"/>
      <c r="S367" s="122"/>
    </row>
    <row r="368" spans="1:21" s="12" customFormat="1" ht="15" x14ac:dyDescent="0.25">
      <c r="A368" s="66" t="s">
        <v>141</v>
      </c>
      <c r="B368" s="139" t="s">
        <v>64</v>
      </c>
      <c r="C368" s="139"/>
      <c r="D368" s="139"/>
      <c r="E368" s="139"/>
      <c r="F368" s="139"/>
      <c r="G368" s="139"/>
      <c r="H368" s="55"/>
      <c r="I368" s="86"/>
      <c r="K368" s="212" t="s">
        <v>64</v>
      </c>
      <c r="L368" s="103"/>
      <c r="M368" s="1"/>
    </row>
    <row r="369" spans="1:21" s="12" customFormat="1" ht="15" x14ac:dyDescent="0.25">
      <c r="A369" s="66" t="s">
        <v>142</v>
      </c>
      <c r="B369" s="29" t="s">
        <v>64</v>
      </c>
      <c r="C369" s="139"/>
      <c r="D369" s="139"/>
      <c r="E369" s="139"/>
      <c r="F369" s="139"/>
      <c r="G369" s="139"/>
      <c r="H369" s="55"/>
      <c r="I369" s="86"/>
      <c r="K369" s="212" t="s">
        <v>64</v>
      </c>
      <c r="L369" s="103"/>
      <c r="M369" s="1"/>
    </row>
    <row r="370" spans="1:21" customFormat="1" ht="30" x14ac:dyDescent="0.25">
      <c r="A370" s="67" t="s">
        <v>143</v>
      </c>
      <c r="B370" s="139" t="str">
        <f>IF(B360=$N$4,"Yes","No")</f>
        <v>No</v>
      </c>
      <c r="C370" s="139"/>
      <c r="D370" s="139"/>
      <c r="E370" s="139"/>
      <c r="F370" s="139"/>
      <c r="G370" s="139"/>
      <c r="H370" s="82"/>
      <c r="I370" s="85"/>
      <c r="J370" s="12"/>
      <c r="K370" s="212" t="s">
        <v>64</v>
      </c>
      <c r="L370" s="103"/>
      <c r="M370" s="1"/>
      <c r="N370" s="12"/>
      <c r="O370" s="12"/>
      <c r="P370" s="12"/>
      <c r="Q370" s="12"/>
      <c r="R370" s="12"/>
      <c r="S370" s="12"/>
      <c r="T370" s="12"/>
      <c r="U370" s="12"/>
    </row>
    <row r="371" spans="1:21" s="12" customFormat="1" ht="15" x14ac:dyDescent="0.25">
      <c r="A371" s="65" t="s">
        <v>66</v>
      </c>
      <c r="B371" s="512" t="s">
        <v>281</v>
      </c>
      <c r="C371" s="512"/>
      <c r="D371" s="512"/>
      <c r="E371" s="512"/>
      <c r="F371" s="512"/>
      <c r="G371" s="512"/>
      <c r="H371" s="55"/>
      <c r="I371" s="86"/>
      <c r="J371" s="34"/>
      <c r="K371" s="212" t="s">
        <v>64</v>
      </c>
      <c r="L371" s="103"/>
      <c r="M371" s="1"/>
    </row>
    <row r="372" spans="1:21" s="12" customFormat="1" ht="15" thickBot="1" x14ac:dyDescent="0.25">
      <c r="A372" s="68"/>
      <c r="B372" s="139"/>
      <c r="C372" s="139"/>
      <c r="D372" s="139"/>
      <c r="E372" s="139"/>
      <c r="F372" s="139"/>
      <c r="G372" s="139"/>
      <c r="H372" s="55"/>
      <c r="I372" s="86"/>
      <c r="K372" s="212" t="s">
        <v>64</v>
      </c>
      <c r="L372" s="103"/>
      <c r="M372" s="1"/>
    </row>
    <row r="373" spans="1:21" s="12" customFormat="1" ht="15.75" thickBot="1" x14ac:dyDescent="0.3">
      <c r="A373" s="204" t="s">
        <v>361</v>
      </c>
      <c r="B373" s="205" t="s">
        <v>288</v>
      </c>
      <c r="C373" s="206"/>
      <c r="D373" s="206"/>
      <c r="E373" s="206"/>
      <c r="F373" s="206"/>
      <c r="G373" s="206"/>
      <c r="H373" s="207"/>
      <c r="I373" s="86"/>
      <c r="K373" s="212" t="s">
        <v>64</v>
      </c>
      <c r="L373" s="103"/>
      <c r="M373" s="1"/>
    </row>
    <row r="374" spans="1:21" s="12" customFormat="1" ht="13.5" customHeight="1" x14ac:dyDescent="0.25">
      <c r="A374" s="65" t="s">
        <v>57</v>
      </c>
      <c r="B374" s="96" t="s">
        <v>129</v>
      </c>
      <c r="C374" s="96"/>
      <c r="D374" s="96"/>
      <c r="E374" s="96"/>
      <c r="F374" s="96"/>
      <c r="G374" s="96"/>
      <c r="H374" s="55"/>
      <c r="I374" s="86"/>
      <c r="K374" s="212" t="s">
        <v>64</v>
      </c>
      <c r="L374" s="103"/>
      <c r="M374" s="1"/>
    </row>
    <row r="375" spans="1:21" s="95" customFormat="1" ht="29.25" x14ac:dyDescent="0.25">
      <c r="A375" s="64"/>
      <c r="B375" s="30" t="str">
        <f>CONCATENATE($O$2&amp;": "&amp;VLOOKUP($B374,$N$3:$U$23,2,0))</f>
        <v>Font: Arial</v>
      </c>
      <c r="C375" s="30" t="str">
        <f>CONCATENATE($P$2&amp;": "&amp;VLOOKUP($B374,$N$3:$U$23,3,0))</f>
        <v>T-face: Normal</v>
      </c>
      <c r="D375" s="30" t="str">
        <f>CONCATENATE($Q$2&amp;": "&amp;VLOOKUP($B374,$N$3:$U$23,4,0))</f>
        <v>Font size: 11</v>
      </c>
      <c r="E375" s="30" t="str">
        <f>CONCATENATE($R$2&amp;": "&amp;VLOOKUP($B374,$N$3:$U$23,5,0))</f>
        <v>Row height: Dependant</v>
      </c>
      <c r="F375" s="30" t="str">
        <f>CONCATENATE($S$2&amp;": "&amp;VLOOKUP($B374,$N$3:$U$23,6,0))</f>
        <v>Text col: Black</v>
      </c>
      <c r="G375" s="30" t="str">
        <f>CONCATENATE($T$2&amp;": "&amp;VLOOKUP($B374,$N$3:$U$23,7,0))</f>
        <v>BG col: Sky blue</v>
      </c>
      <c r="H375" s="80" t="str">
        <f>CONCATENATE($U$2&amp;": "&amp;VLOOKUP($B374,$N$3:$U$23,8,0))</f>
        <v>Just: Centre</v>
      </c>
      <c r="I375" s="88"/>
      <c r="J375" s="12"/>
      <c r="K375" s="212" t="s">
        <v>64</v>
      </c>
      <c r="L375" s="103"/>
      <c r="M375" s="1"/>
      <c r="N375" s="12"/>
      <c r="O375" s="12"/>
      <c r="P375" s="12"/>
      <c r="Q375" s="12"/>
      <c r="R375" s="12"/>
      <c r="S375" s="12"/>
      <c r="T375"/>
      <c r="U375"/>
    </row>
    <row r="376" spans="1:21" s="12" customFormat="1" ht="15" x14ac:dyDescent="0.25">
      <c r="A376" s="65" t="s">
        <v>58</v>
      </c>
      <c r="B376" s="96" t="s">
        <v>126</v>
      </c>
      <c r="C376" s="96"/>
      <c r="D376" s="96"/>
      <c r="E376" s="96"/>
      <c r="F376" s="96"/>
      <c r="G376" s="96"/>
      <c r="H376" s="55"/>
      <c r="I376" s="86"/>
      <c r="J376" s="95"/>
      <c r="K376" s="212" t="s">
        <v>64</v>
      </c>
      <c r="L376" s="103"/>
      <c r="M376" s="1"/>
      <c r="N376" s="35"/>
      <c r="O376" s="38"/>
      <c r="P376" s="38"/>
      <c r="Q376" s="38"/>
      <c r="R376" s="38"/>
      <c r="S376" s="35"/>
    </row>
    <row r="377" spans="1:21" s="12" customFormat="1" ht="15" x14ac:dyDescent="0.25">
      <c r="A377" s="65" t="s">
        <v>59</v>
      </c>
      <c r="B377" s="213" t="str">
        <f>IF('Borrowing expenses'!B24&lt;&gt;"",'Borrowing expenses'!B24,"")</f>
        <v/>
      </c>
      <c r="C377" s="378"/>
      <c r="D377" s="378"/>
      <c r="E377" s="378"/>
      <c r="F377" s="378"/>
      <c r="G377" s="378"/>
      <c r="H377" s="55"/>
      <c r="I377" s="86"/>
      <c r="K377" s="212" t="s">
        <v>197</v>
      </c>
      <c r="L377" s="103"/>
      <c r="M377" s="1"/>
    </row>
    <row r="378" spans="1:21" s="12" customFormat="1" ht="15" x14ac:dyDescent="0.25">
      <c r="A378" s="66" t="s">
        <v>224</v>
      </c>
      <c r="B378" s="89">
        <v>50</v>
      </c>
      <c r="C378" s="96"/>
      <c r="D378" s="96"/>
      <c r="E378" s="96"/>
      <c r="F378" s="96"/>
      <c r="G378" s="96"/>
      <c r="H378" s="55"/>
      <c r="I378" s="86"/>
      <c r="K378" s="212" t="s">
        <v>64</v>
      </c>
      <c r="L378" s="103"/>
      <c r="M378" s="1"/>
    </row>
    <row r="379" spans="1:21" s="12" customFormat="1" ht="15" x14ac:dyDescent="0.25">
      <c r="A379" s="66" t="s">
        <v>57</v>
      </c>
      <c r="B379" s="512" t="s">
        <v>223</v>
      </c>
      <c r="C379" s="512"/>
      <c r="D379" s="512"/>
      <c r="E379" s="512"/>
      <c r="F379" s="512"/>
      <c r="G379" s="512"/>
      <c r="H379" s="55"/>
      <c r="I379" s="86"/>
      <c r="K379" s="212" t="s">
        <v>64</v>
      </c>
      <c r="L379" s="103"/>
      <c r="M379" s="1"/>
    </row>
    <row r="380" spans="1:21" s="12" customFormat="1" ht="15" x14ac:dyDescent="0.25">
      <c r="A380" s="66" t="s">
        <v>139</v>
      </c>
      <c r="B380" s="96" t="s">
        <v>64</v>
      </c>
      <c r="C380" s="96"/>
      <c r="D380" s="96"/>
      <c r="E380" s="96"/>
      <c r="F380" s="96"/>
      <c r="G380" s="96"/>
      <c r="H380" s="55"/>
      <c r="I380" s="86"/>
      <c r="K380" s="212" t="s">
        <v>64</v>
      </c>
      <c r="L380" s="103"/>
      <c r="M380" s="1"/>
      <c r="T380" s="95"/>
      <c r="U380" s="95"/>
    </row>
    <row r="381" spans="1:21" s="12" customFormat="1" ht="15.75" customHeight="1" x14ac:dyDescent="0.25">
      <c r="A381" s="66" t="s">
        <v>140</v>
      </c>
      <c r="B381" s="96" t="s">
        <v>64</v>
      </c>
      <c r="C381" s="96"/>
      <c r="D381" s="96"/>
      <c r="E381" s="96"/>
      <c r="F381" s="96"/>
      <c r="G381" s="96"/>
      <c r="H381" s="55"/>
      <c r="I381" s="86"/>
      <c r="K381" s="212" t="s">
        <v>64</v>
      </c>
      <c r="L381" s="103"/>
      <c r="M381" s="1"/>
      <c r="N381" s="95"/>
      <c r="O381" s="95"/>
      <c r="P381" s="95"/>
      <c r="Q381" s="95"/>
      <c r="R381" s="95"/>
      <c r="S381" s="95"/>
    </row>
    <row r="382" spans="1:21" s="12" customFormat="1" ht="15.75" customHeight="1" x14ac:dyDescent="0.25">
      <c r="A382" s="66" t="s">
        <v>141</v>
      </c>
      <c r="B382" s="524" t="s">
        <v>276</v>
      </c>
      <c r="C382" s="524"/>
      <c r="D382" s="524"/>
      <c r="E382" s="524"/>
      <c r="F382" s="524"/>
      <c r="G382" s="524"/>
      <c r="H382" s="55"/>
      <c r="I382" s="86"/>
      <c r="K382" s="212" t="s">
        <v>64</v>
      </c>
      <c r="L382" s="103"/>
      <c r="M382" s="1"/>
    </row>
    <row r="383" spans="1:21" s="12" customFormat="1" ht="15.75" customHeight="1" x14ac:dyDescent="0.25">
      <c r="A383" s="66" t="s">
        <v>142</v>
      </c>
      <c r="B383" s="29" t="s">
        <v>64</v>
      </c>
      <c r="C383" s="96"/>
      <c r="D383" s="96"/>
      <c r="E383" s="96"/>
      <c r="F383" s="96"/>
      <c r="G383" s="96"/>
      <c r="H383" s="55"/>
      <c r="I383" s="86"/>
      <c r="K383" s="212" t="s">
        <v>64</v>
      </c>
      <c r="L383" s="103"/>
      <c r="M383" s="1"/>
    </row>
    <row r="384" spans="1:21" customFormat="1" ht="30" x14ac:dyDescent="0.25">
      <c r="A384" s="67" t="s">
        <v>143</v>
      </c>
      <c r="B384" s="96" t="str">
        <f>IF(B374=$N$4,"Yes","No")</f>
        <v>Yes</v>
      </c>
      <c r="C384" s="96"/>
      <c r="D384" s="96"/>
      <c r="E384" s="96"/>
      <c r="F384" s="96"/>
      <c r="G384" s="96"/>
      <c r="H384" s="82"/>
      <c r="I384" s="85"/>
      <c r="J384" s="12"/>
      <c r="K384" s="212" t="s">
        <v>64</v>
      </c>
      <c r="L384" s="103"/>
      <c r="M384" s="1"/>
      <c r="N384" s="12"/>
      <c r="O384" s="12"/>
      <c r="P384" s="12"/>
      <c r="Q384" s="12"/>
      <c r="R384" s="12"/>
      <c r="S384" s="12"/>
      <c r="T384" s="12"/>
      <c r="U384" s="12"/>
    </row>
    <row r="385" spans="1:21" s="12" customFormat="1" ht="38.25" customHeight="1" x14ac:dyDescent="0.25">
      <c r="A385" s="65" t="s">
        <v>66</v>
      </c>
      <c r="B385" s="512" t="s">
        <v>278</v>
      </c>
      <c r="C385" s="512"/>
      <c r="D385" s="512"/>
      <c r="E385" s="512"/>
      <c r="F385" s="512"/>
      <c r="G385" s="512"/>
      <c r="H385" s="55"/>
      <c r="I385" s="86"/>
      <c r="J385" s="34"/>
      <c r="K385" s="212" t="s">
        <v>64</v>
      </c>
      <c r="L385" s="103"/>
      <c r="M385" s="1"/>
    </row>
    <row r="386" spans="1:21" s="12" customFormat="1" ht="15.75" customHeight="1" thickBot="1" x14ac:dyDescent="0.25">
      <c r="A386" s="68"/>
      <c r="B386" s="96"/>
      <c r="C386" s="96"/>
      <c r="D386" s="96"/>
      <c r="E386" s="96"/>
      <c r="F386" s="96"/>
      <c r="G386" s="96"/>
      <c r="H386" s="55"/>
      <c r="I386" s="86"/>
      <c r="K386" s="212" t="s">
        <v>64</v>
      </c>
      <c r="L386" s="103"/>
      <c r="M386" s="1"/>
    </row>
    <row r="387" spans="1:21" s="12" customFormat="1" ht="15.75" thickBot="1" x14ac:dyDescent="0.3">
      <c r="A387" s="204" t="s">
        <v>171</v>
      </c>
      <c r="B387" s="205" t="s">
        <v>286</v>
      </c>
      <c r="C387" s="206"/>
      <c r="D387" s="206"/>
      <c r="E387" s="206"/>
      <c r="F387" s="206"/>
      <c r="G387" s="206"/>
      <c r="H387" s="207"/>
      <c r="I387" s="86"/>
      <c r="K387" s="212" t="s">
        <v>64</v>
      </c>
      <c r="L387" s="103"/>
      <c r="M387" s="1"/>
    </row>
    <row r="388" spans="1:21" s="12" customFormat="1" ht="13.5" customHeight="1" x14ac:dyDescent="0.25">
      <c r="A388" s="65" t="s">
        <v>57</v>
      </c>
      <c r="B388" s="37" t="s">
        <v>215</v>
      </c>
      <c r="C388" s="37"/>
      <c r="D388" s="37"/>
      <c r="E388" s="37"/>
      <c r="F388" s="37"/>
      <c r="G388" s="37"/>
      <c r="H388" s="55"/>
      <c r="I388" s="86"/>
      <c r="K388" s="212" t="s">
        <v>64</v>
      </c>
      <c r="L388" s="103"/>
      <c r="M388" s="1"/>
    </row>
    <row r="389" spans="1:21" s="32" customFormat="1" ht="29.25" x14ac:dyDescent="0.25">
      <c r="A389" s="64"/>
      <c r="B389" s="30" t="str">
        <f>CONCATENATE($O$2&amp;": "&amp;VLOOKUP($B388,$N$3:$U$23,2,0))</f>
        <v>Font: Arial</v>
      </c>
      <c r="C389" s="30" t="str">
        <f>CONCATENATE($P$2&amp;": "&amp;VLOOKUP($B388,$N$3:$U$23,3,0))</f>
        <v>T-face: Normal</v>
      </c>
      <c r="D389" s="30" t="str">
        <f>CONCATENATE($Q$2&amp;": "&amp;VLOOKUP($B388,$N$3:$U$23,4,0))</f>
        <v>Font size: 11</v>
      </c>
      <c r="E389" s="30" t="str">
        <f>CONCATENATE($R$2&amp;": "&amp;VLOOKUP($B388,$N$3:$U$23,5,0))</f>
        <v>Row height: 30</v>
      </c>
      <c r="F389" s="30" t="str">
        <f>CONCATENATE($S$2&amp;": "&amp;VLOOKUP($B388,$N$3:$U$23,6,0))</f>
        <v>Text col: Black</v>
      </c>
      <c r="G389" s="30" t="str">
        <f>CONCATENATE($T$2&amp;": "&amp;VLOOKUP($B388,$N$3:$U$23,7,0))</f>
        <v>BG col: White</v>
      </c>
      <c r="H389" s="80" t="str">
        <f>CONCATENATE($U$2&amp;": "&amp;VLOOKUP($B388,$N$3:$U$23,8,0))</f>
        <v>Just: Left</v>
      </c>
      <c r="I389" s="88"/>
      <c r="J389" s="12"/>
      <c r="K389" s="212" t="s">
        <v>64</v>
      </c>
      <c r="L389" s="103"/>
      <c r="M389" s="1"/>
      <c r="N389" s="12"/>
      <c r="O389" s="12"/>
      <c r="P389" s="12"/>
      <c r="Q389" s="12"/>
      <c r="R389" s="12"/>
      <c r="S389" s="12"/>
      <c r="T389"/>
      <c r="U389"/>
    </row>
    <row r="390" spans="1:21" s="12" customFormat="1" ht="15" x14ac:dyDescent="0.25">
      <c r="A390" s="65" t="s">
        <v>58</v>
      </c>
      <c r="B390" s="37" t="s">
        <v>277</v>
      </c>
      <c r="C390" s="37"/>
      <c r="D390" s="37"/>
      <c r="E390" s="37"/>
      <c r="F390" s="37"/>
      <c r="G390" s="37"/>
      <c r="H390" s="55"/>
      <c r="I390" s="86"/>
      <c r="J390" s="32"/>
      <c r="K390" s="212" t="s">
        <v>64</v>
      </c>
      <c r="L390" s="103"/>
      <c r="M390" s="1"/>
      <c r="N390" s="35"/>
      <c r="O390" s="38"/>
      <c r="P390" s="38"/>
      <c r="Q390" s="38"/>
      <c r="R390" s="38"/>
      <c r="S390" s="35"/>
    </row>
    <row r="391" spans="1:21" s="12" customFormat="1" ht="15" x14ac:dyDescent="0.25">
      <c r="A391" s="65" t="s">
        <v>59</v>
      </c>
      <c r="B391" s="37" t="s">
        <v>248</v>
      </c>
      <c r="C391" s="37"/>
      <c r="D391" s="37"/>
      <c r="E391" s="37"/>
      <c r="F391" s="37"/>
      <c r="G391" s="37"/>
      <c r="H391" s="55"/>
      <c r="I391" s="86"/>
      <c r="K391" s="212" t="s">
        <v>197</v>
      </c>
      <c r="L391" s="103"/>
      <c r="M391" s="1"/>
    </row>
    <row r="392" spans="1:21" s="12" customFormat="1" ht="15" x14ac:dyDescent="0.25">
      <c r="A392" s="66" t="s">
        <v>60</v>
      </c>
      <c r="B392" s="37" t="s">
        <v>73</v>
      </c>
      <c r="C392" s="37"/>
      <c r="D392" s="37"/>
      <c r="E392" s="37"/>
      <c r="F392" s="37"/>
      <c r="G392" s="37"/>
      <c r="H392" s="55"/>
      <c r="I392" s="86"/>
      <c r="K392" s="212" t="s">
        <v>64</v>
      </c>
      <c r="L392" s="103"/>
      <c r="M392" s="1"/>
    </row>
    <row r="393" spans="1:21" s="12" customFormat="1" ht="15" x14ac:dyDescent="0.25">
      <c r="A393" s="66" t="s">
        <v>57</v>
      </c>
      <c r="B393" s="512" t="s">
        <v>71</v>
      </c>
      <c r="C393" s="512"/>
      <c r="D393" s="512"/>
      <c r="E393" s="512"/>
      <c r="F393" s="512"/>
      <c r="G393" s="512"/>
      <c r="H393" s="55"/>
      <c r="I393" s="86"/>
      <c r="K393" s="212" t="s">
        <v>64</v>
      </c>
      <c r="L393" s="103"/>
      <c r="M393" s="1"/>
    </row>
    <row r="394" spans="1:21" s="12" customFormat="1" ht="15" x14ac:dyDescent="0.25">
      <c r="A394" s="66" t="s">
        <v>139</v>
      </c>
      <c r="B394" s="37" t="s">
        <v>64</v>
      </c>
      <c r="C394" s="37"/>
      <c r="D394" s="37"/>
      <c r="E394" s="37"/>
      <c r="F394" s="37"/>
      <c r="G394" s="37"/>
      <c r="H394" s="55"/>
      <c r="I394" s="86"/>
      <c r="K394" s="212" t="s">
        <v>64</v>
      </c>
      <c r="L394" s="103"/>
      <c r="M394" s="1"/>
      <c r="T394" s="32"/>
      <c r="U394" s="32"/>
    </row>
    <row r="395" spans="1:21" s="12" customFormat="1" ht="15.75" customHeight="1" x14ac:dyDescent="0.25">
      <c r="A395" s="66" t="s">
        <v>140</v>
      </c>
      <c r="B395" s="37" t="s">
        <v>64</v>
      </c>
      <c r="C395" s="37"/>
      <c r="D395" s="37"/>
      <c r="E395" s="37"/>
      <c r="F395" s="37"/>
      <c r="G395" s="37"/>
      <c r="H395" s="55"/>
      <c r="I395" s="86"/>
      <c r="K395" s="212" t="s">
        <v>64</v>
      </c>
      <c r="L395" s="103"/>
      <c r="M395" s="1"/>
      <c r="N395" s="32"/>
      <c r="O395" s="32"/>
      <c r="P395" s="32"/>
      <c r="Q395" s="32"/>
      <c r="R395" s="32"/>
      <c r="S395" s="32"/>
    </row>
    <row r="396" spans="1:21" s="12" customFormat="1" ht="15.75" customHeight="1" x14ac:dyDescent="0.25">
      <c r="A396" s="66" t="s">
        <v>141</v>
      </c>
      <c r="B396" s="37" t="s">
        <v>64</v>
      </c>
      <c r="C396" s="37"/>
      <c r="D396" s="37"/>
      <c r="E396" s="37"/>
      <c r="F396" s="37"/>
      <c r="G396" s="37"/>
      <c r="H396" s="55"/>
      <c r="I396" s="86"/>
      <c r="K396" s="212" t="s">
        <v>64</v>
      </c>
      <c r="L396" s="103"/>
      <c r="M396" s="1"/>
    </row>
    <row r="397" spans="1:21" s="12" customFormat="1" ht="15.75" customHeight="1" x14ac:dyDescent="0.25">
      <c r="A397" s="66" t="s">
        <v>142</v>
      </c>
      <c r="B397" s="29" t="s">
        <v>64</v>
      </c>
      <c r="C397" s="37"/>
      <c r="D397" s="37"/>
      <c r="E397" s="37"/>
      <c r="F397" s="37"/>
      <c r="G397" s="37"/>
      <c r="H397" s="55"/>
      <c r="I397" s="86"/>
      <c r="K397" s="212" t="s">
        <v>64</v>
      </c>
      <c r="L397" s="103"/>
      <c r="M397" s="1"/>
    </row>
    <row r="398" spans="1:21" customFormat="1" ht="30" x14ac:dyDescent="0.25">
      <c r="A398" s="67" t="s">
        <v>143</v>
      </c>
      <c r="B398" s="37" t="str">
        <f>IF(B388=$N$4,"Yes","No")</f>
        <v>No</v>
      </c>
      <c r="C398" s="37"/>
      <c r="D398" s="37"/>
      <c r="E398" s="37"/>
      <c r="F398" s="37"/>
      <c r="G398" s="37"/>
      <c r="H398" s="82"/>
      <c r="I398" s="85"/>
      <c r="J398" s="12"/>
      <c r="K398" s="212" t="s">
        <v>64</v>
      </c>
      <c r="L398" s="103"/>
      <c r="M398" s="1"/>
      <c r="N398" s="12"/>
      <c r="O398" s="12"/>
      <c r="P398" s="12"/>
      <c r="Q398" s="12"/>
      <c r="R398" s="12"/>
      <c r="S398" s="12"/>
      <c r="T398" s="12"/>
      <c r="U398" s="12"/>
    </row>
    <row r="399" spans="1:21" s="12" customFormat="1" ht="15.75" customHeight="1" x14ac:dyDescent="0.25">
      <c r="A399" s="65" t="s">
        <v>66</v>
      </c>
      <c r="B399" s="512" t="s">
        <v>282</v>
      </c>
      <c r="C399" s="512"/>
      <c r="D399" s="512"/>
      <c r="E399" s="512"/>
      <c r="F399" s="512"/>
      <c r="G399" s="512"/>
      <c r="H399" s="55"/>
      <c r="I399" s="86"/>
      <c r="J399" s="34"/>
      <c r="K399" s="212" t="s">
        <v>64</v>
      </c>
      <c r="L399" s="103"/>
      <c r="M399" s="1"/>
    </row>
    <row r="400" spans="1:21" s="12" customFormat="1" ht="15.75" customHeight="1" thickBot="1" x14ac:dyDescent="0.25">
      <c r="A400" s="68"/>
      <c r="B400" s="37"/>
      <c r="C400" s="37"/>
      <c r="D400" s="37"/>
      <c r="E400" s="37"/>
      <c r="F400" s="37"/>
      <c r="G400" s="37"/>
      <c r="H400" s="55"/>
      <c r="I400" s="86"/>
      <c r="K400" s="212" t="s">
        <v>64</v>
      </c>
      <c r="L400" s="103"/>
      <c r="M400" s="1"/>
    </row>
    <row r="401" spans="1:21" s="12" customFormat="1" ht="15.75" thickBot="1" x14ac:dyDescent="0.3">
      <c r="A401" s="204" t="s">
        <v>275</v>
      </c>
      <c r="B401" s="205" t="s">
        <v>289</v>
      </c>
      <c r="C401" s="206"/>
      <c r="D401" s="206"/>
      <c r="E401" s="206"/>
      <c r="F401" s="206"/>
      <c r="G401" s="206"/>
      <c r="H401" s="207"/>
      <c r="I401" s="86"/>
      <c r="K401" s="212" t="s">
        <v>64</v>
      </c>
      <c r="L401" s="103"/>
      <c r="M401" s="1"/>
    </row>
    <row r="402" spans="1:21" s="12" customFormat="1" ht="13.5" customHeight="1" x14ac:dyDescent="0.25">
      <c r="A402" s="65" t="s">
        <v>57</v>
      </c>
      <c r="B402" s="37" t="s">
        <v>129</v>
      </c>
      <c r="C402" s="37"/>
      <c r="D402" s="37"/>
      <c r="E402" s="37"/>
      <c r="F402" s="37"/>
      <c r="G402" s="37"/>
      <c r="H402" s="55"/>
      <c r="I402" s="86"/>
      <c r="K402" s="212" t="s">
        <v>64</v>
      </c>
      <c r="L402" s="103"/>
      <c r="M402" s="1"/>
    </row>
    <row r="403" spans="1:21" s="32" customFormat="1" ht="33" customHeight="1" x14ac:dyDescent="0.25">
      <c r="A403" s="64"/>
      <c r="B403" s="30" t="str">
        <f>CONCATENATE($O$2&amp;": "&amp;VLOOKUP($B402,$N$3:$U$23,2,0))</f>
        <v>Font: Arial</v>
      </c>
      <c r="C403" s="30" t="str">
        <f>CONCATENATE($P$2&amp;": "&amp;VLOOKUP($B402,$N$3:$U$23,3,0))</f>
        <v>T-face: Normal</v>
      </c>
      <c r="D403" s="30" t="str">
        <f>CONCATENATE($Q$2&amp;": "&amp;VLOOKUP($B402,$N$3:$U$23,4,0))</f>
        <v>Font size: 11</v>
      </c>
      <c r="E403" s="30" t="str">
        <f>CONCATENATE($R$2&amp;": "&amp;VLOOKUP($B402,$N$3:$U$23,5,0))</f>
        <v>Row height: Dependant</v>
      </c>
      <c r="F403" s="30" t="str">
        <f>CONCATENATE($S$2&amp;": "&amp;VLOOKUP($B402,$N$3:$U$23,6,0))</f>
        <v>Text col: Black</v>
      </c>
      <c r="G403" s="30" t="str">
        <f>CONCATENATE($T$2&amp;": "&amp;VLOOKUP($B402,$N$3:$U$23,7,0))</f>
        <v>BG col: Sky blue</v>
      </c>
      <c r="H403" s="80" t="str">
        <f>CONCATENATE($U$2&amp;": "&amp;VLOOKUP($B402,$N$3:$U$23,8,0))</f>
        <v>Just: Centre</v>
      </c>
      <c r="I403" s="88"/>
      <c r="J403" s="12"/>
      <c r="K403" s="212" t="s">
        <v>64</v>
      </c>
      <c r="L403" s="103"/>
      <c r="M403" s="1"/>
      <c r="N403" s="12"/>
      <c r="O403" s="12"/>
      <c r="P403" s="12"/>
      <c r="Q403" s="12"/>
      <c r="R403" s="12"/>
      <c r="S403" s="12"/>
      <c r="T403"/>
      <c r="U403"/>
    </row>
    <row r="404" spans="1:21" s="12" customFormat="1" ht="15" x14ac:dyDescent="0.25">
      <c r="A404" s="65" t="s">
        <v>58</v>
      </c>
      <c r="B404" s="37" t="s">
        <v>126</v>
      </c>
      <c r="C404" s="37"/>
      <c r="D404" s="37"/>
      <c r="E404" s="37"/>
      <c r="F404" s="37"/>
      <c r="G404" s="37"/>
      <c r="H404" s="55"/>
      <c r="I404" s="86"/>
      <c r="J404" s="32"/>
      <c r="K404" s="212" t="s">
        <v>64</v>
      </c>
      <c r="L404" s="103"/>
      <c r="M404" s="1"/>
      <c r="N404" s="35"/>
      <c r="O404" s="38"/>
      <c r="P404" s="38"/>
      <c r="Q404" s="38"/>
      <c r="R404" s="38"/>
      <c r="S404" s="35"/>
    </row>
    <row r="405" spans="1:21" s="12" customFormat="1" ht="15" x14ac:dyDescent="0.25">
      <c r="A405" s="65" t="s">
        <v>59</v>
      </c>
      <c r="B405" s="378" t="str">
        <f>IF('Borrowing expenses'!B25&lt;&gt;"",'Borrowing expenses'!B25,"")</f>
        <v/>
      </c>
      <c r="C405" s="378"/>
      <c r="D405" s="378"/>
      <c r="E405" s="378"/>
      <c r="F405" s="378"/>
      <c r="G405" s="378"/>
      <c r="H405" s="55"/>
      <c r="I405" s="86"/>
      <c r="K405" s="212" t="s">
        <v>197</v>
      </c>
      <c r="L405" s="103"/>
      <c r="M405" s="1"/>
    </row>
    <row r="406" spans="1:21" s="12" customFormat="1" ht="15" x14ac:dyDescent="0.25">
      <c r="A406" s="66" t="s">
        <v>224</v>
      </c>
      <c r="B406" s="89">
        <v>50</v>
      </c>
      <c r="C406" s="139"/>
      <c r="D406" s="139"/>
      <c r="E406" s="139"/>
      <c r="F406" s="139"/>
      <c r="G406" s="139"/>
      <c r="H406" s="55"/>
      <c r="I406" s="86"/>
      <c r="K406" s="212" t="s">
        <v>64</v>
      </c>
      <c r="L406" s="103"/>
      <c r="M406" s="1"/>
    </row>
    <row r="407" spans="1:21" s="12" customFormat="1" ht="15" x14ac:dyDescent="0.25">
      <c r="A407" s="66" t="s">
        <v>57</v>
      </c>
      <c r="B407" s="512" t="s">
        <v>223</v>
      </c>
      <c r="C407" s="512"/>
      <c r="D407" s="512"/>
      <c r="E407" s="512"/>
      <c r="F407" s="512"/>
      <c r="G407" s="512"/>
      <c r="H407" s="55"/>
      <c r="I407" s="86"/>
      <c r="K407" s="212" t="s">
        <v>64</v>
      </c>
      <c r="L407" s="103"/>
      <c r="M407" s="1"/>
    </row>
    <row r="408" spans="1:21" s="12" customFormat="1" ht="15" x14ac:dyDescent="0.25">
      <c r="A408" s="66" t="s">
        <v>139</v>
      </c>
      <c r="B408" s="139" t="s">
        <v>64</v>
      </c>
      <c r="C408" s="139"/>
      <c r="D408" s="139"/>
      <c r="E408" s="139"/>
      <c r="F408" s="139"/>
      <c r="G408" s="139"/>
      <c r="H408" s="55"/>
      <c r="I408" s="86"/>
      <c r="K408" s="212" t="s">
        <v>64</v>
      </c>
      <c r="L408" s="103"/>
      <c r="M408" s="1"/>
      <c r="T408" s="32"/>
      <c r="U408" s="32"/>
    </row>
    <row r="409" spans="1:21" s="12" customFormat="1" ht="15.75" customHeight="1" x14ac:dyDescent="0.25">
      <c r="A409" s="66" t="s">
        <v>140</v>
      </c>
      <c r="B409" s="139" t="s">
        <v>64</v>
      </c>
      <c r="C409" s="139"/>
      <c r="D409" s="139"/>
      <c r="E409" s="139"/>
      <c r="F409" s="139"/>
      <c r="G409" s="139"/>
      <c r="H409" s="55"/>
      <c r="I409" s="86"/>
      <c r="K409" s="212" t="s">
        <v>64</v>
      </c>
      <c r="L409" s="103"/>
      <c r="M409" s="1"/>
      <c r="N409" s="32"/>
      <c r="O409" s="32"/>
      <c r="P409" s="32"/>
      <c r="Q409" s="32"/>
      <c r="R409" s="32"/>
      <c r="S409" s="32"/>
    </row>
    <row r="410" spans="1:21" s="12" customFormat="1" ht="15.75" customHeight="1" x14ac:dyDescent="0.25">
      <c r="A410" s="66" t="s">
        <v>141</v>
      </c>
      <c r="B410" s="524" t="s">
        <v>276</v>
      </c>
      <c r="C410" s="524"/>
      <c r="D410" s="524"/>
      <c r="E410" s="524"/>
      <c r="F410" s="524"/>
      <c r="G410" s="524"/>
      <c r="H410" s="55"/>
      <c r="I410" s="86"/>
      <c r="K410" s="212" t="s">
        <v>64</v>
      </c>
      <c r="L410" s="103"/>
      <c r="M410" s="1"/>
    </row>
    <row r="411" spans="1:21" s="12" customFormat="1" ht="15.75" customHeight="1" x14ac:dyDescent="0.25">
      <c r="A411" s="66" t="s">
        <v>142</v>
      </c>
      <c r="B411" s="29" t="s">
        <v>64</v>
      </c>
      <c r="C411" s="139"/>
      <c r="D411" s="139"/>
      <c r="E411" s="139"/>
      <c r="F411" s="139"/>
      <c r="G411" s="139"/>
      <c r="H411" s="55"/>
      <c r="I411" s="86"/>
      <c r="K411" s="212" t="s">
        <v>64</v>
      </c>
      <c r="L411" s="103"/>
      <c r="M411" s="1"/>
    </row>
    <row r="412" spans="1:21" customFormat="1" ht="30" x14ac:dyDescent="0.25">
      <c r="A412" s="67" t="s">
        <v>143</v>
      </c>
      <c r="B412" s="139" t="str">
        <f>IF(B402=$N$4,"Yes","No")</f>
        <v>Yes</v>
      </c>
      <c r="C412" s="139"/>
      <c r="D412" s="139"/>
      <c r="E412" s="139"/>
      <c r="F412" s="139"/>
      <c r="G412" s="139"/>
      <c r="H412" s="82"/>
      <c r="I412" s="85"/>
      <c r="J412" s="12"/>
      <c r="K412" s="212" t="s">
        <v>64</v>
      </c>
      <c r="L412" s="103"/>
      <c r="M412" s="1"/>
      <c r="N412" s="12"/>
      <c r="O412" s="12"/>
      <c r="P412" s="12"/>
      <c r="Q412" s="12"/>
      <c r="R412" s="12"/>
      <c r="S412" s="12"/>
      <c r="T412" s="12"/>
      <c r="U412" s="12"/>
    </row>
    <row r="413" spans="1:21" s="12" customFormat="1" ht="29.1" customHeight="1" x14ac:dyDescent="0.25">
      <c r="A413" s="65" t="s">
        <v>66</v>
      </c>
      <c r="B413" s="512" t="s">
        <v>236</v>
      </c>
      <c r="C413" s="512"/>
      <c r="D413" s="512"/>
      <c r="E413" s="512"/>
      <c r="F413" s="512"/>
      <c r="G413" s="512"/>
      <c r="H413" s="55"/>
      <c r="I413" s="86"/>
      <c r="J413" s="34"/>
      <c r="K413" s="212" t="s">
        <v>64</v>
      </c>
      <c r="L413" s="103"/>
      <c r="M413" s="1"/>
    </row>
    <row r="414" spans="1:21" s="12" customFormat="1" ht="15.75" customHeight="1" thickBot="1" x14ac:dyDescent="0.25">
      <c r="A414" s="68"/>
      <c r="B414" s="37"/>
      <c r="C414" s="37"/>
      <c r="D414" s="37"/>
      <c r="E414" s="37"/>
      <c r="F414" s="37"/>
      <c r="G414" s="37"/>
      <c r="H414" s="55"/>
      <c r="I414" s="86"/>
      <c r="K414" s="212" t="s">
        <v>64</v>
      </c>
      <c r="L414" s="103"/>
      <c r="M414" s="1"/>
    </row>
    <row r="415" spans="1:21" s="12" customFormat="1" ht="15.75" thickBot="1" x14ac:dyDescent="0.3">
      <c r="A415" s="204" t="s">
        <v>173</v>
      </c>
      <c r="B415" s="205" t="s">
        <v>285</v>
      </c>
      <c r="C415" s="206"/>
      <c r="D415" s="206"/>
      <c r="E415" s="206"/>
      <c r="F415" s="206"/>
      <c r="G415" s="206"/>
      <c r="H415" s="207"/>
      <c r="I415" s="86"/>
      <c r="J415" s="5"/>
      <c r="K415" s="212" t="s">
        <v>64</v>
      </c>
      <c r="L415" s="103"/>
      <c r="M415" s="1"/>
      <c r="N415" s="35"/>
      <c r="O415" s="38"/>
      <c r="P415" s="38"/>
      <c r="Q415" s="38"/>
      <c r="R415" s="38"/>
      <c r="S415" s="35"/>
    </row>
    <row r="416" spans="1:21" s="12" customFormat="1" ht="13.5" customHeight="1" x14ac:dyDescent="0.25">
      <c r="A416" s="65" t="s">
        <v>57</v>
      </c>
      <c r="B416" s="139" t="s">
        <v>215</v>
      </c>
      <c r="C416" s="139"/>
      <c r="D416" s="139"/>
      <c r="E416" s="139"/>
      <c r="F416" s="139"/>
      <c r="G416" s="139"/>
      <c r="H416" s="55"/>
      <c r="I416" s="86"/>
      <c r="K416" s="212" t="s">
        <v>64</v>
      </c>
      <c r="L416" s="103"/>
      <c r="M416" s="1"/>
    </row>
    <row r="417" spans="1:21" s="32" customFormat="1" ht="29.25" x14ac:dyDescent="0.25">
      <c r="A417" s="64"/>
      <c r="B417" s="30" t="str">
        <f>CONCATENATE($O$2&amp;": "&amp;VLOOKUP($B416,$N$3:$U$23,2,0))</f>
        <v>Font: Arial</v>
      </c>
      <c r="C417" s="30" t="str">
        <f>CONCATENATE($P$2&amp;": "&amp;VLOOKUP($B416,$N$3:$U$23,3,0))</f>
        <v>T-face: Normal</v>
      </c>
      <c r="D417" s="30" t="str">
        <f>CONCATENATE($Q$2&amp;": "&amp;VLOOKUP($B416,$N$3:$U$23,4,0))</f>
        <v>Font size: 11</v>
      </c>
      <c r="E417" s="30" t="str">
        <f>CONCATENATE($R$2&amp;": "&amp;VLOOKUP($B416,$N$3:$U$23,5,0))</f>
        <v>Row height: 30</v>
      </c>
      <c r="F417" s="30" t="str">
        <f>CONCATENATE($S$2&amp;": "&amp;VLOOKUP($B416,$N$3:$U$23,6,0))</f>
        <v>Text col: Black</v>
      </c>
      <c r="G417" s="30" t="str">
        <f>CONCATENATE($T$2&amp;": "&amp;VLOOKUP($B416,$N$3:$U$23,7,0))</f>
        <v>BG col: White</v>
      </c>
      <c r="H417" s="80" t="str">
        <f>CONCATENATE($U$2&amp;": "&amp;VLOOKUP($B416,$N$3:$U$23,8,0))</f>
        <v>Just: Left</v>
      </c>
      <c r="I417" s="88"/>
      <c r="J417" s="12"/>
      <c r="K417" s="212" t="s">
        <v>64</v>
      </c>
      <c r="L417" s="103"/>
      <c r="M417" s="1"/>
      <c r="N417" s="12"/>
      <c r="O417" s="12"/>
      <c r="P417" s="12"/>
      <c r="Q417" s="12"/>
      <c r="R417" s="12"/>
      <c r="S417" s="12"/>
      <c r="T417" s="5"/>
      <c r="U417" s="5"/>
    </row>
    <row r="418" spans="1:21" s="12" customFormat="1" ht="32.25" customHeight="1" x14ac:dyDescent="0.25">
      <c r="A418" s="65" t="s">
        <v>58</v>
      </c>
      <c r="B418" s="139" t="s">
        <v>277</v>
      </c>
      <c r="C418" s="139"/>
      <c r="D418" s="139"/>
      <c r="E418" s="139"/>
      <c r="F418" s="139"/>
      <c r="G418" s="139"/>
      <c r="H418" s="55"/>
      <c r="I418" s="86"/>
      <c r="J418" s="32"/>
      <c r="K418" s="212" t="s">
        <v>64</v>
      </c>
      <c r="L418" s="103"/>
      <c r="M418" s="1"/>
      <c r="N418" s="5"/>
      <c r="O418" s="5"/>
      <c r="R418" s="5"/>
      <c r="S418" s="5"/>
      <c r="T418" s="5"/>
      <c r="U418" s="5"/>
    </row>
    <row r="419" spans="1:21" s="12" customFormat="1" ht="15" x14ac:dyDescent="0.25">
      <c r="A419" s="65" t="s">
        <v>59</v>
      </c>
      <c r="B419" s="139" t="s">
        <v>249</v>
      </c>
      <c r="C419" s="139"/>
      <c r="D419" s="139"/>
      <c r="E419" s="139"/>
      <c r="F419" s="139"/>
      <c r="G419" s="139"/>
      <c r="H419" s="55"/>
      <c r="I419" s="86"/>
      <c r="K419" s="212" t="s">
        <v>197</v>
      </c>
      <c r="L419" s="103"/>
      <c r="M419" s="1"/>
      <c r="N419" s="5"/>
      <c r="O419" s="5"/>
      <c r="R419" s="5"/>
      <c r="S419" s="5"/>
      <c r="T419" s="5"/>
      <c r="U419" s="5"/>
    </row>
    <row r="420" spans="1:21" s="12" customFormat="1" ht="15" x14ac:dyDescent="0.25">
      <c r="A420" s="66" t="s">
        <v>60</v>
      </c>
      <c r="B420" s="139" t="s">
        <v>73</v>
      </c>
      <c r="C420" s="139"/>
      <c r="D420" s="139"/>
      <c r="E420" s="139"/>
      <c r="F420" s="139"/>
      <c r="G420" s="139"/>
      <c r="H420" s="55"/>
      <c r="I420" s="86"/>
      <c r="K420" s="212" t="s">
        <v>64</v>
      </c>
      <c r="L420" s="103"/>
      <c r="M420" s="1"/>
      <c r="N420" s="5"/>
      <c r="O420" s="5"/>
      <c r="R420" s="5"/>
      <c r="S420" s="5"/>
    </row>
    <row r="421" spans="1:21" s="12" customFormat="1" ht="15" x14ac:dyDescent="0.25">
      <c r="A421" s="66" t="s">
        <v>57</v>
      </c>
      <c r="B421" s="512" t="s">
        <v>71</v>
      </c>
      <c r="C421" s="512"/>
      <c r="D421" s="512"/>
      <c r="E421" s="512"/>
      <c r="F421" s="512"/>
      <c r="G421" s="512"/>
      <c r="H421" s="55"/>
      <c r="I421" s="86"/>
      <c r="K421" s="212" t="s">
        <v>64</v>
      </c>
      <c r="L421" s="103"/>
      <c r="M421" s="1"/>
    </row>
    <row r="422" spans="1:21" s="12" customFormat="1" ht="15" x14ac:dyDescent="0.25">
      <c r="A422" s="66" t="s">
        <v>139</v>
      </c>
      <c r="B422" s="139" t="s">
        <v>64</v>
      </c>
      <c r="C422" s="139"/>
      <c r="D422" s="139"/>
      <c r="E422" s="139"/>
      <c r="F422" s="139"/>
      <c r="G422" s="139"/>
      <c r="H422" s="55"/>
      <c r="I422" s="86"/>
      <c r="K422" s="212" t="s">
        <v>64</v>
      </c>
      <c r="L422" s="103"/>
      <c r="M422" s="1"/>
      <c r="T422" s="32"/>
      <c r="U422" s="32"/>
    </row>
    <row r="423" spans="1:21" s="12" customFormat="1" ht="15.75" customHeight="1" x14ac:dyDescent="0.25">
      <c r="A423" s="66" t="s">
        <v>140</v>
      </c>
      <c r="B423" s="139" t="s">
        <v>64</v>
      </c>
      <c r="C423" s="139"/>
      <c r="D423" s="139"/>
      <c r="E423" s="139"/>
      <c r="F423" s="139"/>
      <c r="G423" s="139"/>
      <c r="H423" s="55"/>
      <c r="I423" s="86"/>
      <c r="K423" s="212" t="s">
        <v>64</v>
      </c>
      <c r="L423" s="103"/>
      <c r="M423" s="1"/>
      <c r="N423" s="32"/>
      <c r="O423" s="32"/>
      <c r="P423" s="32"/>
      <c r="Q423" s="32"/>
      <c r="R423" s="32"/>
      <c r="S423" s="32"/>
    </row>
    <row r="424" spans="1:21" s="12" customFormat="1" ht="15.75" customHeight="1" x14ac:dyDescent="0.25">
      <c r="A424" s="66" t="s">
        <v>141</v>
      </c>
      <c r="B424" s="139" t="s">
        <v>64</v>
      </c>
      <c r="C424" s="139"/>
      <c r="D424" s="139"/>
      <c r="E424" s="139"/>
      <c r="F424" s="139"/>
      <c r="G424" s="139"/>
      <c r="H424" s="55"/>
      <c r="I424" s="86"/>
      <c r="K424" s="212" t="s">
        <v>64</v>
      </c>
      <c r="L424" s="103"/>
      <c r="M424" s="1"/>
    </row>
    <row r="425" spans="1:21" customFormat="1" ht="15" x14ac:dyDescent="0.25">
      <c r="A425" s="66" t="s">
        <v>142</v>
      </c>
      <c r="B425" s="29" t="s">
        <v>64</v>
      </c>
      <c r="C425" s="139"/>
      <c r="D425" s="139"/>
      <c r="E425" s="139"/>
      <c r="F425" s="139"/>
      <c r="G425" s="139"/>
      <c r="H425" s="55"/>
      <c r="I425" s="85"/>
      <c r="J425" s="12"/>
      <c r="K425" s="212" t="s">
        <v>64</v>
      </c>
      <c r="L425" s="103"/>
      <c r="M425" s="1"/>
      <c r="N425" s="12"/>
      <c r="O425" s="12"/>
      <c r="P425" s="12"/>
      <c r="Q425" s="12"/>
      <c r="R425" s="12"/>
      <c r="S425" s="12"/>
      <c r="T425" s="12"/>
      <c r="U425" s="12"/>
    </row>
    <row r="426" spans="1:21" s="12" customFormat="1" ht="15.75" customHeight="1" x14ac:dyDescent="0.25">
      <c r="A426" s="67" t="s">
        <v>143</v>
      </c>
      <c r="B426" s="139" t="str">
        <f>IF(B416=$N$4,"Yes","No")</f>
        <v>No</v>
      </c>
      <c r="C426" s="139"/>
      <c r="D426" s="139"/>
      <c r="E426" s="139"/>
      <c r="F426" s="139"/>
      <c r="G426" s="139"/>
      <c r="H426" s="82"/>
      <c r="I426" s="86"/>
      <c r="J426" s="34"/>
      <c r="K426" s="212" t="s">
        <v>64</v>
      </c>
      <c r="L426" s="103"/>
      <c r="M426" s="1"/>
    </row>
    <row r="427" spans="1:21" s="12" customFormat="1" ht="15.75" customHeight="1" x14ac:dyDescent="0.25">
      <c r="A427" s="65" t="s">
        <v>66</v>
      </c>
      <c r="B427" s="512" t="s">
        <v>283</v>
      </c>
      <c r="C427" s="512"/>
      <c r="D427" s="512"/>
      <c r="E427" s="512"/>
      <c r="F427" s="512"/>
      <c r="G427" s="512"/>
      <c r="H427" s="55"/>
      <c r="I427" s="86"/>
      <c r="K427" s="212" t="s">
        <v>64</v>
      </c>
      <c r="L427" s="103"/>
      <c r="M427" s="1"/>
    </row>
    <row r="428" spans="1:21" s="12" customFormat="1" ht="15.75" customHeight="1" thickBot="1" x14ac:dyDescent="0.25">
      <c r="A428" s="68"/>
      <c r="B428" s="139"/>
      <c r="C428" s="139"/>
      <c r="D428" s="139"/>
      <c r="E428" s="139"/>
      <c r="F428" s="139"/>
      <c r="G428" s="139"/>
      <c r="H428" s="55"/>
      <c r="I428" s="86"/>
      <c r="K428" s="212" t="s">
        <v>64</v>
      </c>
      <c r="L428" s="103"/>
      <c r="M428" s="1"/>
    </row>
    <row r="429" spans="1:21" ht="15.75" customHeight="1" thickBot="1" x14ac:dyDescent="0.3">
      <c r="A429" s="204" t="s">
        <v>360</v>
      </c>
      <c r="B429" s="205" t="s">
        <v>290</v>
      </c>
      <c r="C429" s="206"/>
      <c r="D429" s="206"/>
      <c r="E429" s="206"/>
      <c r="F429" s="206"/>
      <c r="G429" s="206"/>
      <c r="H429" s="207"/>
      <c r="J429" s="12"/>
      <c r="K429" s="212" t="s">
        <v>64</v>
      </c>
      <c r="L429" s="103"/>
      <c r="M429" s="1"/>
      <c r="N429" s="12"/>
      <c r="O429" s="12"/>
      <c r="R429" s="12"/>
      <c r="S429" s="12"/>
      <c r="T429" s="12"/>
      <c r="U429" s="12"/>
    </row>
    <row r="430" spans="1:21" s="12" customFormat="1" ht="13.5" customHeight="1" x14ac:dyDescent="0.25">
      <c r="A430" s="65" t="s">
        <v>57</v>
      </c>
      <c r="B430" s="139" t="s">
        <v>129</v>
      </c>
      <c r="C430" s="139"/>
      <c r="D430" s="139"/>
      <c r="E430" s="139"/>
      <c r="F430" s="139"/>
      <c r="G430" s="139"/>
      <c r="H430" s="55"/>
      <c r="I430" s="86"/>
      <c r="J430" s="5"/>
      <c r="K430" s="212" t="s">
        <v>64</v>
      </c>
      <c r="L430" s="103"/>
      <c r="M430" s="1"/>
      <c r="T430"/>
      <c r="U430"/>
    </row>
    <row r="431" spans="1:21" s="12" customFormat="1" ht="29.25" x14ac:dyDescent="0.25">
      <c r="A431" s="64"/>
      <c r="B431" s="30" t="str">
        <f>CONCATENATE($O$2&amp;": "&amp;VLOOKUP($B430,$N$3:$U$23,2,0))</f>
        <v>Font: Arial</v>
      </c>
      <c r="C431" s="30" t="str">
        <f>CONCATENATE($P$2&amp;": "&amp;VLOOKUP($B430,$N$3:$U$23,3,0))</f>
        <v>T-face: Normal</v>
      </c>
      <c r="D431" s="30" t="str">
        <f>CONCATENATE($Q$2&amp;": "&amp;VLOOKUP($B430,$N$3:$U$23,4,0))</f>
        <v>Font size: 11</v>
      </c>
      <c r="E431" s="30" t="str">
        <f>CONCATENATE($R$2&amp;": "&amp;VLOOKUP($B430,$N$3:$U$23,5,0))</f>
        <v>Row height: Dependant</v>
      </c>
      <c r="F431" s="30" t="str">
        <f>CONCATENATE($S$2&amp;": "&amp;VLOOKUP($B430,$N$3:$U$23,6,0))</f>
        <v>Text col: Black</v>
      </c>
      <c r="G431" s="30" t="str">
        <f>CONCATENATE($T$2&amp;": "&amp;VLOOKUP($B430,$N$3:$U$23,7,0))</f>
        <v>BG col: Sky blue</v>
      </c>
      <c r="H431" s="80" t="str">
        <f>CONCATENATE($U$2&amp;": "&amp;VLOOKUP($B430,$N$3:$U$23,8,0))</f>
        <v>Just: Centre</v>
      </c>
      <c r="I431" s="86"/>
      <c r="K431" s="212" t="s">
        <v>64</v>
      </c>
      <c r="L431" s="103"/>
      <c r="M431" s="1"/>
      <c r="N431" s="35"/>
      <c r="O431" s="38"/>
      <c r="P431" s="38"/>
      <c r="Q431" s="38"/>
      <c r="R431" s="38"/>
      <c r="S431" s="35"/>
    </row>
    <row r="432" spans="1:21" s="12" customFormat="1" ht="15" x14ac:dyDescent="0.25">
      <c r="A432" s="65" t="s">
        <v>58</v>
      </c>
      <c r="B432" s="139" t="s">
        <v>126</v>
      </c>
      <c r="C432" s="139"/>
      <c r="D432" s="139"/>
      <c r="E432" s="139"/>
      <c r="F432" s="139"/>
      <c r="G432" s="139"/>
      <c r="H432" s="55"/>
      <c r="I432" s="86"/>
      <c r="K432" s="212" t="s">
        <v>64</v>
      </c>
      <c r="L432" s="103"/>
      <c r="M432" s="1"/>
    </row>
    <row r="433" spans="1:21" s="12" customFormat="1" ht="15" x14ac:dyDescent="0.25">
      <c r="A433" s="65" t="s">
        <v>59</v>
      </c>
      <c r="B433" s="157">
        <f>'Borrowing expenses'!E26</f>
        <v>0</v>
      </c>
      <c r="C433" s="139"/>
      <c r="D433" s="139"/>
      <c r="E433" s="139"/>
      <c r="F433" s="139"/>
      <c r="G433" s="139"/>
      <c r="H433" s="55"/>
      <c r="I433" s="86"/>
      <c r="K433" s="212" t="s">
        <v>197</v>
      </c>
      <c r="L433" s="103"/>
      <c r="M433" s="1"/>
    </row>
    <row r="434" spans="1:21" s="12" customFormat="1" ht="15" x14ac:dyDescent="0.25">
      <c r="A434" s="66" t="s">
        <v>224</v>
      </c>
      <c r="B434" s="89" t="s">
        <v>279</v>
      </c>
      <c r="C434" s="139"/>
      <c r="D434" s="139"/>
      <c r="E434" s="139"/>
      <c r="F434" s="139"/>
      <c r="G434" s="139"/>
      <c r="H434" s="55"/>
      <c r="I434" s="86"/>
      <c r="K434" s="212" t="s">
        <v>64</v>
      </c>
      <c r="L434" s="103"/>
      <c r="M434" s="1"/>
      <c r="T434" s="5"/>
      <c r="U434" s="5"/>
    </row>
    <row r="435" spans="1:21" s="12" customFormat="1" ht="14.1" customHeight="1" x14ac:dyDescent="0.25">
      <c r="A435" s="66" t="s">
        <v>57</v>
      </c>
      <c r="B435" s="512" t="s">
        <v>135</v>
      </c>
      <c r="C435" s="512"/>
      <c r="D435" s="512"/>
      <c r="E435" s="512"/>
      <c r="F435" s="512"/>
      <c r="G435" s="512"/>
      <c r="H435" s="55"/>
      <c r="I435" s="86"/>
      <c r="K435" s="212" t="s">
        <v>64</v>
      </c>
      <c r="L435" s="103"/>
      <c r="M435" s="1"/>
      <c r="N435" s="5"/>
      <c r="O435" s="5"/>
      <c r="R435" s="5"/>
      <c r="S435" s="5"/>
    </row>
    <row r="436" spans="1:21" s="12" customFormat="1" ht="15" x14ac:dyDescent="0.25">
      <c r="A436" s="66" t="s">
        <v>139</v>
      </c>
      <c r="B436" s="139">
        <v>0</v>
      </c>
      <c r="C436" s="139"/>
      <c r="D436" s="139"/>
      <c r="E436" s="139"/>
      <c r="F436" s="139"/>
      <c r="G436" s="139"/>
      <c r="H436" s="55"/>
      <c r="I436" s="86"/>
      <c r="K436" s="212" t="s">
        <v>64</v>
      </c>
      <c r="L436" s="103"/>
      <c r="M436" s="1"/>
    </row>
    <row r="437" spans="1:21" s="12" customFormat="1" ht="15" x14ac:dyDescent="0.25">
      <c r="A437" s="66" t="s">
        <v>140</v>
      </c>
      <c r="B437" s="28">
        <v>99999999.989999995</v>
      </c>
      <c r="C437" s="139"/>
      <c r="D437" s="139"/>
      <c r="E437" s="139"/>
      <c r="F437" s="139"/>
      <c r="G437" s="139"/>
      <c r="H437" s="55"/>
      <c r="I437" s="86"/>
      <c r="K437" s="212" t="s">
        <v>64</v>
      </c>
      <c r="L437" s="103"/>
      <c r="M437" s="1"/>
    </row>
    <row r="438" spans="1:21" s="12" customFormat="1" ht="15" x14ac:dyDescent="0.25">
      <c r="A438" s="66" t="s">
        <v>141</v>
      </c>
      <c r="B438" s="524" t="s">
        <v>276</v>
      </c>
      <c r="C438" s="524"/>
      <c r="D438" s="524"/>
      <c r="E438" s="524"/>
      <c r="F438" s="524"/>
      <c r="G438" s="524"/>
      <c r="H438" s="55"/>
      <c r="I438" s="86"/>
      <c r="K438" s="212" t="s">
        <v>64</v>
      </c>
      <c r="L438" s="103"/>
      <c r="M438" s="1"/>
    </row>
    <row r="439" spans="1:21" s="12" customFormat="1" ht="15" x14ac:dyDescent="0.25">
      <c r="A439" s="66" t="s">
        <v>142</v>
      </c>
      <c r="B439" s="29" t="s">
        <v>64</v>
      </c>
      <c r="C439" s="139"/>
      <c r="D439" s="139"/>
      <c r="E439" s="139"/>
      <c r="F439" s="139"/>
      <c r="G439" s="139"/>
      <c r="H439" s="55"/>
      <c r="I439" s="86"/>
      <c r="K439" s="212" t="s">
        <v>64</v>
      </c>
      <c r="L439" s="103"/>
      <c r="M439" s="1"/>
    </row>
    <row r="440" spans="1:21" s="12" customFormat="1" ht="30" x14ac:dyDescent="0.25">
      <c r="A440" s="67" t="s">
        <v>143</v>
      </c>
      <c r="B440" s="139" t="str">
        <f>IF(B430=$N$4,"Yes","No")</f>
        <v>Yes</v>
      </c>
      <c r="C440" s="139"/>
      <c r="D440" s="139"/>
      <c r="E440" s="139"/>
      <c r="F440" s="139"/>
      <c r="G440" s="139"/>
      <c r="H440" s="82"/>
      <c r="I440" s="86"/>
      <c r="K440" s="212" t="s">
        <v>64</v>
      </c>
      <c r="L440" s="103"/>
      <c r="M440" s="1"/>
    </row>
    <row r="441" spans="1:21" s="12" customFormat="1" ht="15" x14ac:dyDescent="0.25">
      <c r="A441" s="65" t="s">
        <v>66</v>
      </c>
      <c r="B441" s="512" t="s">
        <v>280</v>
      </c>
      <c r="C441" s="512"/>
      <c r="D441" s="512"/>
      <c r="E441" s="512"/>
      <c r="F441" s="512"/>
      <c r="G441" s="512"/>
      <c r="H441" s="55"/>
      <c r="I441" s="86"/>
      <c r="K441" s="212" t="s">
        <v>64</v>
      </c>
      <c r="L441" s="103"/>
      <c r="M441" s="1"/>
    </row>
    <row r="442" spans="1:21" s="12" customFormat="1" ht="15" thickBot="1" x14ac:dyDescent="0.25">
      <c r="A442" s="68"/>
      <c r="B442" s="139"/>
      <c r="C442" s="139"/>
      <c r="D442" s="139"/>
      <c r="E442" s="139"/>
      <c r="F442" s="139"/>
      <c r="G442" s="139"/>
      <c r="H442" s="55"/>
      <c r="I442" s="86"/>
      <c r="K442" s="212" t="s">
        <v>64</v>
      </c>
      <c r="L442" s="103"/>
      <c r="M442" s="1"/>
    </row>
    <row r="443" spans="1:21" s="12" customFormat="1" ht="15.75" thickBot="1" x14ac:dyDescent="0.3">
      <c r="A443" s="204" t="s">
        <v>174</v>
      </c>
      <c r="B443" s="205" t="s">
        <v>284</v>
      </c>
      <c r="C443" s="206"/>
      <c r="D443" s="206"/>
      <c r="E443" s="206"/>
      <c r="F443" s="206"/>
      <c r="G443" s="206"/>
      <c r="H443" s="207"/>
      <c r="I443" s="86"/>
      <c r="K443" s="212" t="s">
        <v>64</v>
      </c>
      <c r="L443" s="103"/>
      <c r="M443" s="1"/>
    </row>
    <row r="444" spans="1:21" s="12" customFormat="1" ht="13.5" customHeight="1" x14ac:dyDescent="0.25">
      <c r="A444" s="65" t="s">
        <v>57</v>
      </c>
      <c r="B444" s="139" t="s">
        <v>215</v>
      </c>
      <c r="C444" s="139"/>
      <c r="D444" s="139"/>
      <c r="E444" s="139"/>
      <c r="F444" s="139"/>
      <c r="G444" s="139"/>
      <c r="H444" s="55"/>
      <c r="I444" s="86"/>
      <c r="K444" s="212" t="s">
        <v>64</v>
      </c>
      <c r="L444" s="103"/>
      <c r="M444" s="1"/>
    </row>
    <row r="445" spans="1:21" s="32" customFormat="1" ht="29.25" x14ac:dyDescent="0.25">
      <c r="A445" s="64"/>
      <c r="B445" s="30" t="str">
        <f>CONCATENATE($O$2&amp;": "&amp;VLOOKUP($B444,$N$3:$U$23,2,0))</f>
        <v>Font: Arial</v>
      </c>
      <c r="C445" s="30" t="str">
        <f>CONCATENATE($P$2&amp;": "&amp;VLOOKUP($B444,$N$3:$U$23,3,0))</f>
        <v>T-face: Normal</v>
      </c>
      <c r="D445" s="30" t="str">
        <f>CONCATENATE($Q$2&amp;": "&amp;VLOOKUP($B444,$N$3:$U$23,4,0))</f>
        <v>Font size: 11</v>
      </c>
      <c r="E445" s="30" t="str">
        <f>CONCATENATE($R$2&amp;": "&amp;VLOOKUP($B444,$N$3:$U$23,5,0))</f>
        <v>Row height: 30</v>
      </c>
      <c r="F445" s="30" t="str">
        <f>CONCATENATE($S$2&amp;": "&amp;VLOOKUP($B444,$N$3:$U$23,6,0))</f>
        <v>Text col: Black</v>
      </c>
      <c r="G445" s="30" t="str">
        <f>CONCATENATE($T$2&amp;": "&amp;VLOOKUP($B444,$N$3:$U$23,7,0))</f>
        <v>BG col: White</v>
      </c>
      <c r="H445" s="80" t="str">
        <f>CONCATENATE($U$2&amp;": "&amp;VLOOKUP($B444,$N$3:$U$23,8,0))</f>
        <v>Just: Left</v>
      </c>
      <c r="I445" s="88"/>
      <c r="J445" s="12"/>
      <c r="K445" s="212" t="s">
        <v>64</v>
      </c>
      <c r="L445" s="103"/>
      <c r="M445" s="1"/>
      <c r="N445" s="12"/>
      <c r="O445" s="12"/>
      <c r="P445" s="12"/>
      <c r="Q445" s="12"/>
      <c r="R445" s="12"/>
      <c r="S445" s="12"/>
      <c r="T445"/>
      <c r="U445"/>
    </row>
    <row r="446" spans="1:21" s="12" customFormat="1" ht="29.25" customHeight="1" x14ac:dyDescent="0.25">
      <c r="A446" s="65" t="s">
        <v>58</v>
      </c>
      <c r="B446" s="139" t="s">
        <v>277</v>
      </c>
      <c r="C446" s="139"/>
      <c r="D446" s="139"/>
      <c r="E446" s="139"/>
      <c r="F446" s="139"/>
      <c r="G446" s="139"/>
      <c r="H446" s="55"/>
      <c r="I446" s="86"/>
      <c r="J446" s="32"/>
      <c r="K446" s="212" t="s">
        <v>64</v>
      </c>
      <c r="L446" s="103"/>
      <c r="M446" s="1"/>
      <c r="N446" s="35"/>
      <c r="O446" s="38"/>
      <c r="P446" s="38"/>
      <c r="Q446" s="38"/>
      <c r="R446" s="38"/>
      <c r="S446" s="35"/>
    </row>
    <row r="447" spans="1:21" s="12" customFormat="1" ht="15" x14ac:dyDescent="0.25">
      <c r="A447" s="65" t="s">
        <v>59</v>
      </c>
      <c r="B447" s="139" t="s">
        <v>250</v>
      </c>
      <c r="C447" s="139"/>
      <c r="D447" s="139"/>
      <c r="E447" s="139"/>
      <c r="F447" s="139"/>
      <c r="G447" s="139"/>
      <c r="H447" s="55"/>
      <c r="I447" s="86"/>
      <c r="K447" s="212" t="s">
        <v>197</v>
      </c>
      <c r="L447" s="103"/>
      <c r="M447" s="1"/>
    </row>
    <row r="448" spans="1:21" s="12" customFormat="1" ht="15" x14ac:dyDescent="0.25">
      <c r="A448" s="66" t="s">
        <v>60</v>
      </c>
      <c r="B448" s="139" t="s">
        <v>73</v>
      </c>
      <c r="C448" s="139"/>
      <c r="D448" s="139"/>
      <c r="E448" s="139"/>
      <c r="F448" s="139"/>
      <c r="G448" s="139"/>
      <c r="H448" s="55"/>
      <c r="I448" s="86"/>
      <c r="K448" s="212" t="s">
        <v>64</v>
      </c>
      <c r="L448" s="103"/>
      <c r="M448" s="1"/>
    </row>
    <row r="449" spans="1:21" s="12" customFormat="1" ht="15" x14ac:dyDescent="0.25">
      <c r="A449" s="66" t="s">
        <v>57</v>
      </c>
      <c r="B449" s="512" t="s">
        <v>71</v>
      </c>
      <c r="C449" s="512"/>
      <c r="D449" s="512"/>
      <c r="E449" s="512"/>
      <c r="F449" s="512"/>
      <c r="G449" s="512"/>
      <c r="H449" s="55"/>
      <c r="I449" s="86"/>
      <c r="K449" s="212" t="s">
        <v>64</v>
      </c>
      <c r="L449" s="103"/>
      <c r="M449" s="1"/>
    </row>
    <row r="450" spans="1:21" s="12" customFormat="1" ht="15" x14ac:dyDescent="0.25">
      <c r="A450" s="66" t="s">
        <v>139</v>
      </c>
      <c r="B450" s="139" t="s">
        <v>64</v>
      </c>
      <c r="C450" s="139"/>
      <c r="D450" s="139"/>
      <c r="E450" s="139"/>
      <c r="F450" s="139"/>
      <c r="G450" s="139"/>
      <c r="H450" s="55"/>
      <c r="I450" s="86"/>
      <c r="K450" s="212" t="s">
        <v>64</v>
      </c>
      <c r="L450" s="103"/>
      <c r="M450" s="1"/>
      <c r="T450" s="32"/>
      <c r="U450" s="32"/>
    </row>
    <row r="451" spans="1:21" s="12" customFormat="1" ht="15.75" customHeight="1" x14ac:dyDescent="0.25">
      <c r="A451" s="66" t="s">
        <v>140</v>
      </c>
      <c r="B451" s="139" t="s">
        <v>64</v>
      </c>
      <c r="C451" s="139"/>
      <c r="D451" s="139"/>
      <c r="E451" s="139"/>
      <c r="F451" s="139"/>
      <c r="G451" s="139"/>
      <c r="H451" s="55"/>
      <c r="I451" s="86"/>
      <c r="K451" s="212" t="s">
        <v>64</v>
      </c>
      <c r="L451" s="103"/>
      <c r="M451" s="1"/>
      <c r="N451" s="32"/>
      <c r="O451" s="32"/>
      <c r="P451" s="32"/>
      <c r="Q451" s="32"/>
      <c r="R451" s="32"/>
      <c r="S451" s="32"/>
    </row>
    <row r="452" spans="1:21" s="12" customFormat="1" ht="15.75" customHeight="1" x14ac:dyDescent="0.25">
      <c r="A452" s="66" t="s">
        <v>141</v>
      </c>
      <c r="B452" s="139" t="s">
        <v>64</v>
      </c>
      <c r="C452" s="139"/>
      <c r="D452" s="139"/>
      <c r="E452" s="139"/>
      <c r="F452" s="139"/>
      <c r="G452" s="139"/>
      <c r="H452" s="55"/>
      <c r="I452" s="86"/>
      <c r="K452" s="212" t="s">
        <v>64</v>
      </c>
      <c r="L452" s="103"/>
      <c r="M452" s="1"/>
    </row>
    <row r="453" spans="1:21" s="12" customFormat="1" ht="15.75" customHeight="1" x14ac:dyDescent="0.25">
      <c r="A453" s="66" t="s">
        <v>142</v>
      </c>
      <c r="B453" s="29" t="s">
        <v>64</v>
      </c>
      <c r="C453" s="139"/>
      <c r="D453" s="139"/>
      <c r="E453" s="139"/>
      <c r="F453" s="139"/>
      <c r="G453" s="139"/>
      <c r="H453" s="55"/>
      <c r="I453" s="86"/>
      <c r="K453" s="212" t="s">
        <v>64</v>
      </c>
      <c r="L453" s="103"/>
      <c r="M453" s="1"/>
    </row>
    <row r="454" spans="1:21" customFormat="1" ht="30" x14ac:dyDescent="0.25">
      <c r="A454" s="67" t="s">
        <v>143</v>
      </c>
      <c r="B454" s="139" t="str">
        <f>IF(B444=$N$4,"Yes","No")</f>
        <v>No</v>
      </c>
      <c r="C454" s="139"/>
      <c r="D454" s="139"/>
      <c r="E454" s="139"/>
      <c r="F454" s="139"/>
      <c r="G454" s="139"/>
      <c r="H454" s="82"/>
      <c r="I454" s="85"/>
      <c r="J454" s="12"/>
      <c r="K454" s="212" t="s">
        <v>64</v>
      </c>
      <c r="L454" s="103"/>
      <c r="M454" s="1"/>
      <c r="N454" s="12"/>
      <c r="O454" s="12"/>
      <c r="P454" s="12"/>
      <c r="Q454" s="12"/>
      <c r="R454" s="12"/>
      <c r="S454" s="12"/>
      <c r="T454" s="12"/>
      <c r="U454" s="12"/>
    </row>
    <row r="455" spans="1:21" s="12" customFormat="1" ht="15.75" customHeight="1" x14ac:dyDescent="0.25">
      <c r="A455" s="65" t="s">
        <v>66</v>
      </c>
      <c r="B455" s="512" t="s">
        <v>116</v>
      </c>
      <c r="C455" s="512"/>
      <c r="D455" s="512"/>
      <c r="E455" s="512"/>
      <c r="F455" s="512"/>
      <c r="G455" s="512"/>
      <c r="H455" s="55"/>
      <c r="I455" s="86"/>
      <c r="J455" s="34"/>
      <c r="K455" s="212" t="s">
        <v>64</v>
      </c>
      <c r="L455" s="103"/>
      <c r="M455" s="1"/>
    </row>
    <row r="456" spans="1:21" s="12" customFormat="1" ht="15.75" customHeight="1" thickBot="1" x14ac:dyDescent="0.25">
      <c r="A456" s="68"/>
      <c r="B456" s="37"/>
      <c r="C456" s="37"/>
      <c r="D456" s="37"/>
      <c r="E456" s="37"/>
      <c r="F456" s="37"/>
      <c r="G456" s="37"/>
      <c r="H456" s="55"/>
      <c r="I456" s="86"/>
      <c r="K456" s="212" t="s">
        <v>64</v>
      </c>
      <c r="L456" s="103"/>
      <c r="M456" s="1"/>
    </row>
    <row r="457" spans="1:21" ht="15.75" customHeight="1" thickBot="1" x14ac:dyDescent="0.3">
      <c r="A457" s="204" t="s">
        <v>300</v>
      </c>
      <c r="B457" s="205" t="s">
        <v>291</v>
      </c>
      <c r="C457" s="206"/>
      <c r="D457" s="206"/>
      <c r="E457" s="206"/>
      <c r="F457" s="206"/>
      <c r="G457" s="206"/>
      <c r="H457" s="207"/>
      <c r="J457" s="12"/>
      <c r="K457" s="212" t="s">
        <v>64</v>
      </c>
      <c r="L457" s="103"/>
      <c r="M457" s="1"/>
      <c r="N457" s="12"/>
      <c r="O457" s="12"/>
      <c r="R457" s="12"/>
      <c r="S457" s="12"/>
      <c r="T457" s="12"/>
      <c r="U457" s="12"/>
    </row>
    <row r="458" spans="1:21" s="12" customFormat="1" ht="13.5" customHeight="1" x14ac:dyDescent="0.25">
      <c r="A458" s="65" t="s">
        <v>57</v>
      </c>
      <c r="B458" s="139" t="s">
        <v>129</v>
      </c>
      <c r="C458" s="139"/>
      <c r="D458" s="139"/>
      <c r="E458" s="139"/>
      <c r="F458" s="139"/>
      <c r="G458" s="139"/>
      <c r="H458" s="55"/>
      <c r="I458" s="86"/>
      <c r="J458" s="5"/>
      <c r="K458" s="212" t="s">
        <v>64</v>
      </c>
      <c r="L458" s="103"/>
      <c r="M458" s="1"/>
    </row>
    <row r="459" spans="1:21" s="12" customFormat="1" ht="29.25" x14ac:dyDescent="0.25">
      <c r="A459" s="64"/>
      <c r="B459" s="30" t="str">
        <f>CONCATENATE($O$2&amp;": "&amp;VLOOKUP($B458,$N$3:$U$23,2,0))</f>
        <v>Font: Arial</v>
      </c>
      <c r="C459" s="30" t="str">
        <f>CONCATENATE($P$2&amp;": "&amp;VLOOKUP($B458,$N$3:$U$23,3,0))</f>
        <v>T-face: Normal</v>
      </c>
      <c r="D459" s="30" t="str">
        <f>CONCATENATE($Q$2&amp;": "&amp;VLOOKUP($B458,$N$3:$U$23,4,0))</f>
        <v>Font size: 11</v>
      </c>
      <c r="E459" s="30" t="str">
        <f>CONCATENATE($R$2&amp;": "&amp;VLOOKUP($B458,$N$3:$U$23,5,0))</f>
        <v>Row height: Dependant</v>
      </c>
      <c r="F459" s="30" t="str">
        <f>CONCATENATE($S$2&amp;": "&amp;VLOOKUP($B458,$N$3:$U$23,6,0))</f>
        <v>Text col: Black</v>
      </c>
      <c r="G459" s="30" t="str">
        <f>CONCATENATE($T$2&amp;": "&amp;VLOOKUP($B458,$N$3:$U$23,7,0))</f>
        <v>BG col: Sky blue</v>
      </c>
      <c r="H459" s="80" t="str">
        <f>CONCATENATE($U$2&amp;": "&amp;VLOOKUP($B458,$N$3:$U$23,8,0))</f>
        <v>Just: Centre</v>
      </c>
      <c r="I459" s="86"/>
      <c r="K459" s="212" t="s">
        <v>64</v>
      </c>
      <c r="L459" s="103"/>
      <c r="M459" s="1"/>
      <c r="T459"/>
      <c r="U459"/>
    </row>
    <row r="460" spans="1:21" s="12" customFormat="1" ht="15" x14ac:dyDescent="0.25">
      <c r="A460" s="65" t="s">
        <v>58</v>
      </c>
      <c r="B460" s="139" t="s">
        <v>126</v>
      </c>
      <c r="C460" s="139"/>
      <c r="D460" s="139"/>
      <c r="E460" s="139"/>
      <c r="F460" s="139"/>
      <c r="G460" s="139"/>
      <c r="H460" s="55"/>
      <c r="I460" s="86"/>
      <c r="K460" s="212" t="s">
        <v>64</v>
      </c>
      <c r="L460" s="103"/>
      <c r="M460" s="1"/>
      <c r="N460" s="35"/>
      <c r="O460" s="38"/>
      <c r="P460" s="38"/>
      <c r="Q460" s="38"/>
      <c r="R460" s="38"/>
      <c r="S460" s="35"/>
    </row>
    <row r="461" spans="1:21" s="12" customFormat="1" ht="15" x14ac:dyDescent="0.25">
      <c r="A461" s="65" t="s">
        <v>59</v>
      </c>
      <c r="B461" s="183">
        <f>'Borrowing expenses'!E27</f>
        <v>0</v>
      </c>
      <c r="C461" s="139"/>
      <c r="D461" s="139"/>
      <c r="E461" s="139"/>
      <c r="F461" s="139"/>
      <c r="G461" s="139"/>
      <c r="H461" s="55"/>
      <c r="I461" s="86"/>
      <c r="K461" s="212" t="s">
        <v>64</v>
      </c>
      <c r="L461" s="103"/>
      <c r="M461" s="1"/>
    </row>
    <row r="462" spans="1:21" s="12" customFormat="1" ht="15" x14ac:dyDescent="0.25">
      <c r="A462" s="66" t="s">
        <v>224</v>
      </c>
      <c r="B462" s="89" t="s">
        <v>292</v>
      </c>
      <c r="C462" s="139"/>
      <c r="D462" s="139"/>
      <c r="E462" s="139"/>
      <c r="F462" s="139"/>
      <c r="G462" s="139"/>
      <c r="H462" s="55"/>
      <c r="I462" s="86"/>
      <c r="K462" s="212" t="s">
        <v>197</v>
      </c>
      <c r="L462" s="103"/>
      <c r="M462" s="1"/>
      <c r="T462" s="5"/>
      <c r="U462" s="5"/>
    </row>
    <row r="463" spans="1:21" s="12" customFormat="1" ht="14.1" customHeight="1" x14ac:dyDescent="0.25">
      <c r="A463" s="66" t="s">
        <v>57</v>
      </c>
      <c r="B463" s="512" t="s">
        <v>19</v>
      </c>
      <c r="C463" s="512"/>
      <c r="D463" s="512"/>
      <c r="E463" s="512"/>
      <c r="F463" s="512"/>
      <c r="G463" s="512"/>
      <c r="H463" s="55"/>
      <c r="I463" s="86"/>
      <c r="K463" s="212" t="s">
        <v>64</v>
      </c>
      <c r="L463" s="103"/>
      <c r="M463" s="1"/>
      <c r="N463" s="5"/>
      <c r="O463" s="5"/>
      <c r="R463" s="5"/>
      <c r="S463" s="5"/>
    </row>
    <row r="464" spans="1:21" s="12" customFormat="1" ht="15" x14ac:dyDescent="0.25">
      <c r="A464" s="66" t="s">
        <v>139</v>
      </c>
      <c r="B464" s="144">
        <v>41456</v>
      </c>
      <c r="C464" s="139"/>
      <c r="D464" s="139"/>
      <c r="E464" s="139"/>
      <c r="F464" s="139"/>
      <c r="G464" s="139"/>
      <c r="H464" s="55"/>
      <c r="I464" s="86"/>
      <c r="K464" s="212" t="s">
        <v>64</v>
      </c>
      <c r="L464" s="103"/>
      <c r="M464" s="1"/>
    </row>
    <row r="465" spans="1:21" s="12" customFormat="1" ht="15" x14ac:dyDescent="0.25">
      <c r="A465" s="66" t="s">
        <v>140</v>
      </c>
      <c r="B465" s="144">
        <f ca="1">TODAY()</f>
        <v>45471</v>
      </c>
      <c r="C465" s="139" t="s">
        <v>294</v>
      </c>
      <c r="D465" s="139"/>
      <c r="E465" s="139"/>
      <c r="F465" s="139"/>
      <c r="G465" s="139"/>
      <c r="H465" s="55"/>
      <c r="I465" s="86"/>
      <c r="K465" s="212" t="s">
        <v>64</v>
      </c>
      <c r="L465" s="103"/>
      <c r="M465" s="1"/>
    </row>
    <row r="466" spans="1:21" s="12" customFormat="1" ht="15" x14ac:dyDescent="0.25">
      <c r="A466" s="66" t="s">
        <v>141</v>
      </c>
      <c r="B466" s="524" t="s">
        <v>276</v>
      </c>
      <c r="C466" s="524"/>
      <c r="D466" s="524"/>
      <c r="E466" s="524"/>
      <c r="F466" s="524"/>
      <c r="G466" s="524"/>
      <c r="H466" s="55"/>
      <c r="I466" s="86"/>
      <c r="K466" s="212" t="s">
        <v>64</v>
      </c>
      <c r="L466" s="103"/>
      <c r="M466" s="1"/>
    </row>
    <row r="467" spans="1:21" s="12" customFormat="1" ht="15" x14ac:dyDescent="0.25">
      <c r="A467" s="66" t="s">
        <v>142</v>
      </c>
      <c r="B467" s="29" t="s">
        <v>64</v>
      </c>
      <c r="C467" s="139"/>
      <c r="D467" s="139"/>
      <c r="E467" s="139"/>
      <c r="F467" s="139"/>
      <c r="G467" s="139"/>
      <c r="H467" s="55"/>
      <c r="I467" s="86"/>
      <c r="K467" s="212" t="s">
        <v>64</v>
      </c>
      <c r="L467" s="103"/>
      <c r="M467" s="1"/>
    </row>
    <row r="468" spans="1:21" s="12" customFormat="1" ht="27" customHeight="1" x14ac:dyDescent="0.25">
      <c r="A468" s="67" t="s">
        <v>143</v>
      </c>
      <c r="B468" s="139" t="str">
        <f>IF(B458=$N$4,"Yes","No")</f>
        <v>Yes</v>
      </c>
      <c r="C468" s="139"/>
      <c r="D468" s="139"/>
      <c r="E468" s="139"/>
      <c r="F468" s="139"/>
      <c r="G468" s="139"/>
      <c r="H468" s="82"/>
      <c r="I468" s="86"/>
      <c r="K468" s="212" t="s">
        <v>64</v>
      </c>
      <c r="L468" s="103"/>
      <c r="M468" s="1"/>
    </row>
    <row r="469" spans="1:21" s="12" customFormat="1" ht="15.75" customHeight="1" x14ac:dyDescent="0.25">
      <c r="A469" s="65" t="s">
        <v>66</v>
      </c>
      <c r="B469" s="512" t="s">
        <v>293</v>
      </c>
      <c r="C469" s="512"/>
      <c r="D469" s="512"/>
      <c r="E469" s="512"/>
      <c r="F469" s="512"/>
      <c r="G469" s="512"/>
      <c r="H469" s="55"/>
      <c r="I469" s="86"/>
      <c r="K469" s="212" t="s">
        <v>64</v>
      </c>
      <c r="L469" s="103"/>
      <c r="M469" s="1"/>
    </row>
    <row r="470" spans="1:21" s="12" customFormat="1" ht="15.75" customHeight="1" thickBot="1" x14ac:dyDescent="0.25">
      <c r="A470" s="68"/>
      <c r="B470" s="37"/>
      <c r="C470" s="37"/>
      <c r="D470" s="37"/>
      <c r="E470" s="37"/>
      <c r="F470" s="37"/>
      <c r="G470" s="37"/>
      <c r="H470" s="55"/>
      <c r="I470" s="86"/>
      <c r="K470" s="212" t="s">
        <v>64</v>
      </c>
      <c r="L470" s="103"/>
      <c r="M470" s="1"/>
    </row>
    <row r="471" spans="1:21" s="12" customFormat="1" ht="15.75" thickBot="1" x14ac:dyDescent="0.3">
      <c r="A471" s="204" t="s">
        <v>175</v>
      </c>
      <c r="B471" s="205" t="s">
        <v>295</v>
      </c>
      <c r="C471" s="206"/>
      <c r="D471" s="206"/>
      <c r="E471" s="206"/>
      <c r="F471" s="206"/>
      <c r="G471" s="206"/>
      <c r="H471" s="207"/>
      <c r="I471" s="86"/>
      <c r="K471" s="212" t="s">
        <v>64</v>
      </c>
      <c r="L471" s="103"/>
      <c r="M471" s="1"/>
    </row>
    <row r="472" spans="1:21" s="12" customFormat="1" ht="13.5" customHeight="1" x14ac:dyDescent="0.25">
      <c r="A472" s="65" t="s">
        <v>57</v>
      </c>
      <c r="B472" s="139" t="s">
        <v>215</v>
      </c>
      <c r="C472" s="139"/>
      <c r="D472" s="139"/>
      <c r="E472" s="139"/>
      <c r="F472" s="139"/>
      <c r="G472" s="139"/>
      <c r="H472" s="55"/>
      <c r="I472" s="86"/>
      <c r="K472" s="212" t="s">
        <v>64</v>
      </c>
      <c r="L472" s="103"/>
      <c r="M472" s="1"/>
    </row>
    <row r="473" spans="1:21" s="32" customFormat="1" ht="29.25" x14ac:dyDescent="0.25">
      <c r="A473" s="64"/>
      <c r="B473" s="30" t="str">
        <f>CONCATENATE($O$2&amp;": "&amp;VLOOKUP($B472,$N$3:$U$23,2,0))</f>
        <v>Font: Arial</v>
      </c>
      <c r="C473" s="30" t="str">
        <f>CONCATENATE($P$2&amp;": "&amp;VLOOKUP($B472,$N$3:$U$23,3,0))</f>
        <v>T-face: Normal</v>
      </c>
      <c r="D473" s="30" t="str">
        <f>CONCATENATE($Q$2&amp;": "&amp;VLOOKUP($B472,$N$3:$U$23,4,0))</f>
        <v>Font size: 11</v>
      </c>
      <c r="E473" s="30" t="str">
        <f>CONCATENATE($R$2&amp;": "&amp;VLOOKUP($B472,$N$3:$U$23,5,0))</f>
        <v>Row height: 30</v>
      </c>
      <c r="F473" s="30" t="str">
        <f>CONCATENATE($S$2&amp;": "&amp;VLOOKUP($B472,$N$3:$U$23,6,0))</f>
        <v>Text col: Black</v>
      </c>
      <c r="G473" s="30" t="str">
        <f>CONCATENATE($T$2&amp;": "&amp;VLOOKUP($B472,$N$3:$U$23,7,0))</f>
        <v>BG col: White</v>
      </c>
      <c r="H473" s="80" t="str">
        <f>CONCATENATE($U$2&amp;": "&amp;VLOOKUP($B472,$N$3:$U$23,8,0))</f>
        <v>Just: Left</v>
      </c>
      <c r="I473" s="88"/>
      <c r="J473" s="12"/>
      <c r="K473" s="212" t="s">
        <v>64</v>
      </c>
      <c r="L473" s="103"/>
      <c r="M473" s="1"/>
      <c r="N473" s="12"/>
      <c r="O473" s="12"/>
      <c r="P473" s="12"/>
      <c r="Q473" s="12"/>
      <c r="R473" s="12"/>
      <c r="S473" s="12"/>
      <c r="T473"/>
      <c r="U473"/>
    </row>
    <row r="474" spans="1:21" s="12" customFormat="1" ht="15" x14ac:dyDescent="0.25">
      <c r="A474" s="65" t="s">
        <v>58</v>
      </c>
      <c r="B474" s="139" t="s">
        <v>277</v>
      </c>
      <c r="C474" s="139"/>
      <c r="D474" s="139"/>
      <c r="E474" s="139"/>
      <c r="F474" s="139"/>
      <c r="G474" s="139"/>
      <c r="H474" s="55"/>
      <c r="I474" s="86"/>
      <c r="J474" s="32"/>
      <c r="K474" s="212" t="s">
        <v>64</v>
      </c>
      <c r="L474" s="103"/>
      <c r="M474" s="1"/>
      <c r="N474" s="35"/>
      <c r="O474" s="38"/>
      <c r="P474" s="38"/>
      <c r="Q474" s="38"/>
      <c r="R474" s="38"/>
      <c r="S474" s="35"/>
    </row>
    <row r="475" spans="1:21" s="12" customFormat="1" ht="15" x14ac:dyDescent="0.25">
      <c r="A475" s="65" t="s">
        <v>59</v>
      </c>
      <c r="B475" s="139" t="s">
        <v>255</v>
      </c>
      <c r="C475" s="139"/>
      <c r="D475" s="139"/>
      <c r="E475" s="139"/>
      <c r="F475" s="139"/>
      <c r="G475" s="139"/>
      <c r="H475" s="55"/>
      <c r="I475" s="86"/>
      <c r="K475" s="212" t="s">
        <v>197</v>
      </c>
      <c r="L475" s="103"/>
      <c r="M475" s="1"/>
    </row>
    <row r="476" spans="1:21" s="12" customFormat="1" ht="15" x14ac:dyDescent="0.25">
      <c r="A476" s="66" t="s">
        <v>60</v>
      </c>
      <c r="B476" s="139" t="s">
        <v>73</v>
      </c>
      <c r="C476" s="139"/>
      <c r="D476" s="139"/>
      <c r="E476" s="139"/>
      <c r="F476" s="139"/>
      <c r="G476" s="139"/>
      <c r="H476" s="55"/>
      <c r="I476" s="86"/>
      <c r="K476" s="212" t="s">
        <v>64</v>
      </c>
      <c r="L476" s="103"/>
      <c r="M476" s="1"/>
    </row>
    <row r="477" spans="1:21" s="12" customFormat="1" ht="15" x14ac:dyDescent="0.25">
      <c r="A477" s="66" t="s">
        <v>57</v>
      </c>
      <c r="B477" s="512" t="s">
        <v>71</v>
      </c>
      <c r="C477" s="512"/>
      <c r="D477" s="512"/>
      <c r="E477" s="512"/>
      <c r="F477" s="512"/>
      <c r="G477" s="512"/>
      <c r="H477" s="55"/>
      <c r="I477" s="86"/>
      <c r="K477" s="212" t="s">
        <v>64</v>
      </c>
      <c r="L477" s="103"/>
      <c r="M477" s="1"/>
    </row>
    <row r="478" spans="1:21" s="12" customFormat="1" ht="15" x14ac:dyDescent="0.25">
      <c r="A478" s="66" t="s">
        <v>139</v>
      </c>
      <c r="B478" s="139" t="s">
        <v>64</v>
      </c>
      <c r="C478" s="139"/>
      <c r="D478" s="139"/>
      <c r="E478" s="139"/>
      <c r="F478" s="139"/>
      <c r="G478" s="139"/>
      <c r="H478" s="55"/>
      <c r="I478" s="86"/>
      <c r="K478" s="212" t="s">
        <v>64</v>
      </c>
      <c r="L478" s="103"/>
      <c r="M478" s="1"/>
      <c r="T478" s="32"/>
      <c r="U478" s="32"/>
    </row>
    <row r="479" spans="1:21" s="12" customFormat="1" ht="29.25" customHeight="1" x14ac:dyDescent="0.25">
      <c r="A479" s="66" t="s">
        <v>140</v>
      </c>
      <c r="B479" s="139" t="s">
        <v>64</v>
      </c>
      <c r="C479" s="139"/>
      <c r="D479" s="139"/>
      <c r="E479" s="139"/>
      <c r="F479" s="139"/>
      <c r="G479" s="139"/>
      <c r="H479" s="55"/>
      <c r="I479" s="86"/>
      <c r="K479" s="212" t="s">
        <v>64</v>
      </c>
      <c r="L479" s="520"/>
      <c r="M479" s="520"/>
      <c r="N479" s="520"/>
      <c r="T479" s="120"/>
      <c r="U479" s="120"/>
    </row>
    <row r="480" spans="1:21" s="12" customFormat="1" ht="15" customHeight="1" x14ac:dyDescent="0.25">
      <c r="A480" s="66" t="s">
        <v>141</v>
      </c>
      <c r="B480" s="139" t="s">
        <v>64</v>
      </c>
      <c r="C480" s="139"/>
      <c r="D480" s="139"/>
      <c r="E480" s="139"/>
      <c r="F480" s="139"/>
      <c r="G480" s="139"/>
      <c r="H480" s="55"/>
      <c r="I480" s="86"/>
      <c r="K480" s="212" t="s">
        <v>64</v>
      </c>
      <c r="L480" s="121"/>
      <c r="M480" s="121"/>
      <c r="T480" s="119"/>
      <c r="U480" s="119"/>
    </row>
    <row r="481" spans="1:21" s="12" customFormat="1" ht="15" x14ac:dyDescent="0.25">
      <c r="A481" s="66" t="s">
        <v>142</v>
      </c>
      <c r="B481" s="29" t="s">
        <v>64</v>
      </c>
      <c r="C481" s="139"/>
      <c r="D481" s="139"/>
      <c r="E481" s="139"/>
      <c r="F481" s="139"/>
      <c r="G481" s="139"/>
      <c r="H481" s="55"/>
      <c r="I481" s="86"/>
      <c r="K481" s="212" t="s">
        <v>64</v>
      </c>
      <c r="L481" s="103"/>
      <c r="M481" s="1"/>
      <c r="N481" s="32"/>
      <c r="O481" s="32"/>
      <c r="P481" s="32"/>
      <c r="Q481" s="32"/>
      <c r="R481" s="32"/>
      <c r="S481" s="32"/>
    </row>
    <row r="482" spans="1:21" s="12" customFormat="1" ht="30" x14ac:dyDescent="0.25">
      <c r="A482" s="67" t="s">
        <v>143</v>
      </c>
      <c r="B482" s="139" t="str">
        <f>IF(B472=$N$4,"Yes","No")</f>
        <v>No</v>
      </c>
      <c r="C482" s="139"/>
      <c r="D482" s="139"/>
      <c r="E482" s="139"/>
      <c r="F482" s="139"/>
      <c r="G482" s="139"/>
      <c r="H482" s="82"/>
      <c r="I482" s="86"/>
      <c r="K482" s="212" t="s">
        <v>64</v>
      </c>
      <c r="L482" s="103"/>
      <c r="M482" s="1"/>
      <c r="N482" s="117"/>
      <c r="O482" s="117"/>
      <c r="P482" s="117"/>
      <c r="Q482" s="117"/>
      <c r="R482" s="117"/>
      <c r="S482" s="117"/>
    </row>
    <row r="483" spans="1:21" s="12" customFormat="1" ht="15" x14ac:dyDescent="0.25">
      <c r="A483" s="65" t="s">
        <v>66</v>
      </c>
      <c r="B483" s="512" t="s">
        <v>116</v>
      </c>
      <c r="C483" s="512"/>
      <c r="D483" s="512"/>
      <c r="E483" s="512"/>
      <c r="F483" s="512"/>
      <c r="G483" s="512"/>
      <c r="H483" s="55"/>
      <c r="I483" s="86"/>
      <c r="K483" s="212" t="s">
        <v>64</v>
      </c>
      <c r="L483" s="103"/>
      <c r="M483" s="1"/>
    </row>
    <row r="484" spans="1:21" s="12" customFormat="1" ht="15.75" customHeight="1" thickBot="1" x14ac:dyDescent="0.25">
      <c r="A484" s="68"/>
      <c r="B484" s="37"/>
      <c r="C484" s="37"/>
      <c r="D484" s="37"/>
      <c r="E484" s="37"/>
      <c r="F484" s="37"/>
      <c r="G484" s="37"/>
      <c r="H484" s="55"/>
      <c r="I484" s="86"/>
      <c r="K484" s="212" t="s">
        <v>64</v>
      </c>
      <c r="L484" s="103"/>
      <c r="M484" s="1"/>
    </row>
    <row r="485" spans="1:21" s="12" customFormat="1" ht="15.75" customHeight="1" thickBot="1" x14ac:dyDescent="0.3">
      <c r="A485" s="204" t="s">
        <v>301</v>
      </c>
      <c r="B485" s="205" t="s">
        <v>299</v>
      </c>
      <c r="C485" s="206"/>
      <c r="D485" s="206"/>
      <c r="E485" s="206"/>
      <c r="F485" s="206"/>
      <c r="G485" s="206"/>
      <c r="H485" s="207"/>
      <c r="I485" s="86"/>
      <c r="K485" s="212" t="s">
        <v>64</v>
      </c>
      <c r="L485" s="103"/>
      <c r="M485" s="1"/>
    </row>
    <row r="486" spans="1:21" s="12" customFormat="1" ht="13.5" customHeight="1" x14ac:dyDescent="0.25">
      <c r="A486" s="65" t="s">
        <v>57</v>
      </c>
      <c r="B486" s="37" t="s">
        <v>129</v>
      </c>
      <c r="C486" s="37"/>
      <c r="D486" s="37"/>
      <c r="E486" s="37"/>
      <c r="F486" s="37"/>
      <c r="G486" s="37"/>
      <c r="H486" s="55"/>
      <c r="I486" s="86"/>
      <c r="K486" s="212" t="s">
        <v>64</v>
      </c>
      <c r="L486" s="103"/>
      <c r="M486" s="1"/>
    </row>
    <row r="487" spans="1:21" s="12" customFormat="1" ht="30" thickBot="1" x14ac:dyDescent="0.3">
      <c r="A487" s="65"/>
      <c r="B487" s="30" t="str">
        <f>CONCATENATE($O$2&amp;": "&amp;VLOOKUP($B486,$N$3:$U$23,2,0))</f>
        <v>Font: Arial</v>
      </c>
      <c r="C487" s="30" t="str">
        <f>CONCATENATE($P$2&amp;": "&amp;VLOOKUP($B486,$N$3:$U$23,3,0))</f>
        <v>T-face: Normal</v>
      </c>
      <c r="D487" s="30" t="str">
        <f>CONCATENATE($Q$2&amp;": "&amp;VLOOKUP($B486,$N$3:$U$23,4,0))</f>
        <v>Font size: 11</v>
      </c>
      <c r="E487" s="30" t="str">
        <f>CONCATENATE($R$2&amp;": "&amp;VLOOKUP($B486,$N$3:$U$23,5,0))</f>
        <v>Row height: Dependant</v>
      </c>
      <c r="F487" s="30" t="str">
        <f>CONCATENATE($S$2&amp;": "&amp;VLOOKUP($B486,$N$3:$U$23,6,0))</f>
        <v>Text col: Black</v>
      </c>
      <c r="G487" s="30" t="str">
        <f>CONCATENATE($T$2&amp;": "&amp;VLOOKUP($B486,$N$3:$U$23,7,0))</f>
        <v>BG col: Sky blue</v>
      </c>
      <c r="H487" s="80" t="str">
        <f>CONCATENATE($U$2&amp;": "&amp;VLOOKUP($B486,$N$3:$U$23,8,0))</f>
        <v>Just: Centre</v>
      </c>
      <c r="I487" s="86"/>
      <c r="K487" s="212" t="s">
        <v>64</v>
      </c>
      <c r="L487" s="103"/>
      <c r="M487" s="1"/>
      <c r="T487"/>
      <c r="U487"/>
    </row>
    <row r="488" spans="1:21" s="12" customFormat="1" ht="15" x14ac:dyDescent="0.25">
      <c r="A488" s="65" t="s">
        <v>58</v>
      </c>
      <c r="B488" s="37" t="s">
        <v>297</v>
      </c>
      <c r="C488" s="37"/>
      <c r="D488" s="37"/>
      <c r="E488" s="37"/>
      <c r="F488" s="37"/>
      <c r="G488" s="37"/>
      <c r="H488" s="55"/>
      <c r="I488" s="86"/>
      <c r="K488" s="212" t="s">
        <v>64</v>
      </c>
      <c r="L488" s="103"/>
      <c r="M488" s="1"/>
      <c r="N488" s="35"/>
      <c r="O488" s="38"/>
      <c r="P488" s="38"/>
      <c r="Q488" s="38"/>
      <c r="R488" s="38"/>
      <c r="S488" s="35"/>
    </row>
    <row r="489" spans="1:21" s="12" customFormat="1" ht="15" x14ac:dyDescent="0.25">
      <c r="A489" s="65" t="s">
        <v>59</v>
      </c>
      <c r="B489" s="94" t="str">
        <f>'Borrowing expenses'!E28</f>
        <v>- Select -</v>
      </c>
      <c r="C489" s="37"/>
      <c r="D489" s="37"/>
      <c r="E489" s="37"/>
      <c r="F489" s="37"/>
      <c r="G489" s="37"/>
      <c r="H489" s="55"/>
      <c r="I489" s="86"/>
      <c r="K489" s="212" t="s">
        <v>197</v>
      </c>
      <c r="L489" s="103"/>
      <c r="M489" s="1"/>
    </row>
    <row r="490" spans="1:21" s="12" customFormat="1" ht="15" x14ac:dyDescent="0.25">
      <c r="A490" s="66" t="s">
        <v>60</v>
      </c>
      <c r="B490" s="37" t="s">
        <v>298</v>
      </c>
      <c r="C490" s="37"/>
      <c r="D490" s="37"/>
      <c r="E490" s="37"/>
      <c r="F490" s="37"/>
      <c r="G490" s="37"/>
      <c r="H490" s="55"/>
      <c r="I490" s="86"/>
      <c r="K490" s="212" t="s">
        <v>64</v>
      </c>
      <c r="L490" s="103"/>
      <c r="M490" s="1"/>
    </row>
    <row r="491" spans="1:21" s="12" customFormat="1" ht="15" x14ac:dyDescent="0.25">
      <c r="A491" s="66" t="s">
        <v>57</v>
      </c>
      <c r="B491" s="512" t="s">
        <v>135</v>
      </c>
      <c r="C491" s="512"/>
      <c r="D491" s="512"/>
      <c r="E491" s="512"/>
      <c r="F491" s="512"/>
      <c r="G491" s="512"/>
      <c r="H491" s="55"/>
      <c r="I491" s="86"/>
      <c r="K491" s="212" t="s">
        <v>64</v>
      </c>
      <c r="L491" s="103"/>
      <c r="M491" s="1"/>
    </row>
    <row r="492" spans="1:21" s="12" customFormat="1" ht="15" x14ac:dyDescent="0.25">
      <c r="A492" s="66" t="s">
        <v>134</v>
      </c>
      <c r="B492" s="147" t="s">
        <v>11</v>
      </c>
      <c r="C492" s="138"/>
      <c r="D492" s="138"/>
      <c r="E492" s="138"/>
      <c r="F492" s="138"/>
      <c r="G492" s="138"/>
      <c r="H492" s="55"/>
      <c r="I492" s="86"/>
      <c r="K492" s="212" t="s">
        <v>64</v>
      </c>
      <c r="L492" s="103"/>
      <c r="M492" s="1"/>
    </row>
    <row r="493" spans="1:21" s="12" customFormat="1" ht="15" x14ac:dyDescent="0.25">
      <c r="A493" s="66"/>
      <c r="B493" s="148">
        <v>1</v>
      </c>
      <c r="C493" s="37"/>
      <c r="D493" s="37"/>
      <c r="E493" s="37"/>
      <c r="F493" s="37"/>
      <c r="G493" s="37"/>
      <c r="H493" s="55"/>
      <c r="I493" s="86"/>
      <c r="K493" s="212" t="s">
        <v>197</v>
      </c>
      <c r="L493" s="103"/>
      <c r="M493" s="1"/>
    </row>
    <row r="494" spans="1:21" s="12" customFormat="1" ht="15" x14ac:dyDescent="0.25">
      <c r="A494" s="66"/>
      <c r="B494" s="148">
        <v>2</v>
      </c>
      <c r="C494" s="139"/>
      <c r="D494" s="139"/>
      <c r="E494" s="139"/>
      <c r="F494" s="139"/>
      <c r="G494" s="139"/>
      <c r="H494" s="55"/>
      <c r="I494" s="86"/>
      <c r="K494" s="212" t="s">
        <v>197</v>
      </c>
      <c r="L494" s="103"/>
      <c r="M494" s="1"/>
    </row>
    <row r="495" spans="1:21" s="12" customFormat="1" ht="15" x14ac:dyDescent="0.25">
      <c r="A495" s="66"/>
      <c r="B495" s="148">
        <v>3</v>
      </c>
      <c r="C495" s="139"/>
      <c r="D495" s="139"/>
      <c r="E495" s="139"/>
      <c r="F495" s="139"/>
      <c r="G495" s="139"/>
      <c r="H495" s="55"/>
      <c r="I495" s="86"/>
      <c r="K495" s="212" t="s">
        <v>197</v>
      </c>
      <c r="L495" s="103"/>
      <c r="M495" s="1"/>
    </row>
    <row r="496" spans="1:21" s="12" customFormat="1" ht="15" x14ac:dyDescent="0.25">
      <c r="A496" s="66"/>
      <c r="B496" s="148">
        <v>4</v>
      </c>
      <c r="C496" s="139"/>
      <c r="D496" s="139"/>
      <c r="E496" s="139"/>
      <c r="F496" s="139"/>
      <c r="G496" s="139"/>
      <c r="H496" s="55"/>
      <c r="I496" s="86"/>
      <c r="K496" s="212" t="s">
        <v>197</v>
      </c>
      <c r="L496" s="103"/>
      <c r="M496" s="1"/>
    </row>
    <row r="497" spans="1:13" s="12" customFormat="1" ht="15" x14ac:dyDescent="0.25">
      <c r="A497" s="66"/>
      <c r="B497" s="148">
        <v>5</v>
      </c>
      <c r="C497" s="139"/>
      <c r="D497" s="139"/>
      <c r="E497" s="139"/>
      <c r="F497" s="139"/>
      <c r="G497" s="139"/>
      <c r="H497" s="55"/>
      <c r="I497" s="86"/>
      <c r="K497" s="212" t="s">
        <v>197</v>
      </c>
      <c r="L497" s="103"/>
      <c r="M497" s="1"/>
    </row>
    <row r="498" spans="1:13" s="12" customFormat="1" ht="15" x14ac:dyDescent="0.25">
      <c r="A498" s="66"/>
      <c r="B498" s="148">
        <v>6</v>
      </c>
      <c r="C498" s="139"/>
      <c r="D498" s="139"/>
      <c r="E498" s="139"/>
      <c r="F498" s="139"/>
      <c r="G498" s="139"/>
      <c r="H498" s="55"/>
      <c r="I498" s="86"/>
      <c r="K498" s="212" t="s">
        <v>197</v>
      </c>
      <c r="L498" s="103"/>
      <c r="M498" s="1"/>
    </row>
    <row r="499" spans="1:13" s="12" customFormat="1" ht="15" x14ac:dyDescent="0.25">
      <c r="A499" s="66"/>
      <c r="B499" s="148">
        <v>7</v>
      </c>
      <c r="C499" s="139"/>
      <c r="D499" s="139"/>
      <c r="E499" s="139"/>
      <c r="F499" s="139"/>
      <c r="G499" s="139"/>
      <c r="H499" s="55"/>
      <c r="I499" s="86"/>
      <c r="K499" s="212" t="s">
        <v>197</v>
      </c>
      <c r="L499" s="103"/>
      <c r="M499" s="1"/>
    </row>
    <row r="500" spans="1:13" s="12" customFormat="1" ht="15" x14ac:dyDescent="0.25">
      <c r="A500" s="66"/>
      <c r="B500" s="148">
        <v>8</v>
      </c>
      <c r="C500" s="139"/>
      <c r="D500" s="139"/>
      <c r="E500" s="139"/>
      <c r="F500" s="139"/>
      <c r="G500" s="139"/>
      <c r="H500" s="55"/>
      <c r="I500" s="86"/>
      <c r="K500" s="212" t="s">
        <v>197</v>
      </c>
      <c r="L500" s="103"/>
      <c r="M500" s="1"/>
    </row>
    <row r="501" spans="1:13" s="12" customFormat="1" ht="15" x14ac:dyDescent="0.25">
      <c r="A501" s="66"/>
      <c r="B501" s="148">
        <v>9</v>
      </c>
      <c r="C501" s="139"/>
      <c r="D501" s="139"/>
      <c r="E501" s="139"/>
      <c r="F501" s="139"/>
      <c r="G501" s="139"/>
      <c r="H501" s="55"/>
      <c r="I501" s="86"/>
      <c r="K501" s="212" t="s">
        <v>197</v>
      </c>
      <c r="L501" s="103"/>
      <c r="M501" s="1"/>
    </row>
    <row r="502" spans="1:13" s="12" customFormat="1" ht="15" x14ac:dyDescent="0.25">
      <c r="A502" s="66"/>
      <c r="B502" s="148">
        <v>10</v>
      </c>
      <c r="C502" s="139"/>
      <c r="D502" s="139"/>
      <c r="E502" s="139"/>
      <c r="F502" s="139"/>
      <c r="G502" s="139"/>
      <c r="H502" s="55"/>
      <c r="I502" s="86"/>
      <c r="K502" s="212" t="s">
        <v>197</v>
      </c>
      <c r="L502" s="103"/>
      <c r="M502" s="1"/>
    </row>
    <row r="503" spans="1:13" s="12" customFormat="1" ht="15" x14ac:dyDescent="0.25">
      <c r="A503" s="66"/>
      <c r="B503" s="148">
        <v>11</v>
      </c>
      <c r="C503" s="139"/>
      <c r="D503" s="139"/>
      <c r="E503" s="139"/>
      <c r="F503" s="139"/>
      <c r="G503" s="139"/>
      <c r="H503" s="55"/>
      <c r="I503" s="86"/>
      <c r="K503" s="212" t="s">
        <v>197</v>
      </c>
      <c r="L503" s="103"/>
      <c r="M503" s="1"/>
    </row>
    <row r="504" spans="1:13" s="12" customFormat="1" ht="15" x14ac:dyDescent="0.25">
      <c r="A504" s="66"/>
      <c r="B504" s="148">
        <v>12</v>
      </c>
      <c r="C504" s="139"/>
      <c r="D504" s="139"/>
      <c r="E504" s="139"/>
      <c r="F504" s="139"/>
      <c r="G504" s="139"/>
      <c r="H504" s="55"/>
      <c r="I504" s="86"/>
      <c r="K504" s="212" t="s">
        <v>197</v>
      </c>
      <c r="L504" s="103"/>
      <c r="M504" s="1"/>
    </row>
    <row r="505" spans="1:13" s="12" customFormat="1" ht="15" x14ac:dyDescent="0.25">
      <c r="A505" s="66"/>
      <c r="B505" s="148">
        <v>13</v>
      </c>
      <c r="C505" s="139"/>
      <c r="D505" s="139"/>
      <c r="E505" s="139"/>
      <c r="F505" s="139"/>
      <c r="G505" s="139"/>
      <c r="H505" s="55"/>
      <c r="I505" s="86"/>
      <c r="K505" s="212" t="s">
        <v>197</v>
      </c>
      <c r="L505" s="103"/>
      <c r="M505" s="1"/>
    </row>
    <row r="506" spans="1:13" s="12" customFormat="1" ht="15" x14ac:dyDescent="0.25">
      <c r="A506" s="66"/>
      <c r="B506" s="148">
        <v>14</v>
      </c>
      <c r="C506" s="139"/>
      <c r="D506" s="139"/>
      <c r="E506" s="139"/>
      <c r="F506" s="139"/>
      <c r="G506" s="139"/>
      <c r="H506" s="55"/>
      <c r="I506" s="86"/>
      <c r="K506" s="212" t="s">
        <v>197</v>
      </c>
      <c r="L506" s="103"/>
      <c r="M506" s="1"/>
    </row>
    <row r="507" spans="1:13" s="12" customFormat="1" ht="15" x14ac:dyDescent="0.25">
      <c r="A507" s="66"/>
      <c r="B507" s="148">
        <v>15</v>
      </c>
      <c r="C507" s="139"/>
      <c r="D507" s="139"/>
      <c r="E507" s="139"/>
      <c r="F507" s="139"/>
      <c r="G507" s="139"/>
      <c r="H507" s="55"/>
      <c r="I507" s="86"/>
      <c r="K507" s="212" t="s">
        <v>197</v>
      </c>
      <c r="L507" s="103"/>
      <c r="M507" s="1"/>
    </row>
    <row r="508" spans="1:13" s="12" customFormat="1" ht="15" x14ac:dyDescent="0.25">
      <c r="A508" s="66"/>
      <c r="B508" s="148">
        <v>16</v>
      </c>
      <c r="C508" s="139"/>
      <c r="D508" s="139"/>
      <c r="E508" s="139"/>
      <c r="F508" s="139"/>
      <c r="G508" s="139"/>
      <c r="H508" s="55"/>
      <c r="I508" s="86"/>
      <c r="K508" s="212" t="s">
        <v>197</v>
      </c>
      <c r="L508" s="103"/>
      <c r="M508" s="1"/>
    </row>
    <row r="509" spans="1:13" s="12" customFormat="1" ht="15" x14ac:dyDescent="0.25">
      <c r="A509" s="66"/>
      <c r="B509" s="148">
        <v>17</v>
      </c>
      <c r="C509" s="139"/>
      <c r="D509" s="139"/>
      <c r="E509" s="139"/>
      <c r="F509" s="139"/>
      <c r="G509" s="139"/>
      <c r="H509" s="55"/>
      <c r="I509" s="86"/>
      <c r="K509" s="212" t="s">
        <v>197</v>
      </c>
      <c r="L509" s="103"/>
      <c r="M509" s="1"/>
    </row>
    <row r="510" spans="1:13" s="12" customFormat="1" ht="15" x14ac:dyDescent="0.25">
      <c r="A510" s="66"/>
      <c r="B510" s="148">
        <v>18</v>
      </c>
      <c r="C510" s="139"/>
      <c r="D510" s="139"/>
      <c r="E510" s="139"/>
      <c r="F510" s="139"/>
      <c r="G510" s="139"/>
      <c r="H510" s="55"/>
      <c r="I510" s="86"/>
      <c r="K510" s="212" t="s">
        <v>197</v>
      </c>
      <c r="L510" s="103"/>
      <c r="M510" s="1"/>
    </row>
    <row r="511" spans="1:13" s="12" customFormat="1" ht="15" x14ac:dyDescent="0.25">
      <c r="A511" s="66"/>
      <c r="B511" s="148">
        <v>19</v>
      </c>
      <c r="C511" s="139"/>
      <c r="D511" s="139"/>
      <c r="E511" s="139"/>
      <c r="F511" s="139"/>
      <c r="G511" s="139"/>
      <c r="H511" s="55"/>
      <c r="I511" s="86"/>
      <c r="K511" s="212" t="s">
        <v>197</v>
      </c>
      <c r="L511" s="103"/>
      <c r="M511" s="1"/>
    </row>
    <row r="512" spans="1:13" s="12" customFormat="1" ht="15" x14ac:dyDescent="0.25">
      <c r="A512" s="66"/>
      <c r="B512" s="148">
        <v>20</v>
      </c>
      <c r="C512" s="139"/>
      <c r="D512" s="139"/>
      <c r="E512" s="139"/>
      <c r="F512" s="139"/>
      <c r="G512" s="139"/>
      <c r="H512" s="55"/>
      <c r="I512" s="86"/>
      <c r="K512" s="212" t="s">
        <v>197</v>
      </c>
      <c r="L512" s="103"/>
      <c r="M512" s="1"/>
    </row>
    <row r="513" spans="1:13" s="12" customFormat="1" ht="15" x14ac:dyDescent="0.25">
      <c r="A513" s="66"/>
      <c r="B513" s="148">
        <v>21</v>
      </c>
      <c r="C513" s="139"/>
      <c r="D513" s="139"/>
      <c r="E513" s="139"/>
      <c r="F513" s="139"/>
      <c r="G513" s="139"/>
      <c r="H513" s="55"/>
      <c r="I513" s="86"/>
      <c r="K513" s="212" t="s">
        <v>197</v>
      </c>
      <c r="L513" s="103"/>
      <c r="M513" s="1"/>
    </row>
    <row r="514" spans="1:13" s="12" customFormat="1" ht="15" x14ac:dyDescent="0.25">
      <c r="A514" s="66"/>
      <c r="B514" s="148">
        <v>22</v>
      </c>
      <c r="C514" s="139"/>
      <c r="D514" s="139"/>
      <c r="E514" s="139"/>
      <c r="F514" s="139"/>
      <c r="G514" s="139"/>
      <c r="H514" s="55"/>
      <c r="I514" s="86"/>
      <c r="K514" s="212" t="s">
        <v>197</v>
      </c>
      <c r="L514" s="103"/>
      <c r="M514" s="1"/>
    </row>
    <row r="515" spans="1:13" s="12" customFormat="1" ht="15" x14ac:dyDescent="0.25">
      <c r="A515" s="66"/>
      <c r="B515" s="148">
        <v>23</v>
      </c>
      <c r="C515" s="139"/>
      <c r="D515" s="139"/>
      <c r="E515" s="139"/>
      <c r="F515" s="139"/>
      <c r="G515" s="139"/>
      <c r="H515" s="55"/>
      <c r="I515" s="86"/>
      <c r="K515" s="212" t="s">
        <v>197</v>
      </c>
      <c r="L515" s="103"/>
      <c r="M515" s="1"/>
    </row>
    <row r="516" spans="1:13" s="12" customFormat="1" ht="15" x14ac:dyDescent="0.25">
      <c r="A516" s="66"/>
      <c r="B516" s="148">
        <v>24</v>
      </c>
      <c r="C516" s="139"/>
      <c r="D516" s="139"/>
      <c r="E516" s="139"/>
      <c r="F516" s="139"/>
      <c r="G516" s="139"/>
      <c r="H516" s="55"/>
      <c r="I516" s="86"/>
      <c r="K516" s="212" t="s">
        <v>197</v>
      </c>
      <c r="L516" s="103"/>
      <c r="M516" s="1"/>
    </row>
    <row r="517" spans="1:13" s="12" customFormat="1" ht="15" x14ac:dyDescent="0.25">
      <c r="A517" s="66"/>
      <c r="B517" s="148">
        <v>25</v>
      </c>
      <c r="C517" s="139"/>
      <c r="D517" s="139"/>
      <c r="E517" s="139"/>
      <c r="F517" s="139"/>
      <c r="G517" s="139"/>
      <c r="H517" s="55"/>
      <c r="I517" s="86"/>
      <c r="K517" s="212" t="s">
        <v>197</v>
      </c>
      <c r="L517" s="103"/>
      <c r="M517" s="1"/>
    </row>
    <row r="518" spans="1:13" s="12" customFormat="1" ht="15" x14ac:dyDescent="0.25">
      <c r="A518" s="66"/>
      <c r="B518" s="148">
        <v>26</v>
      </c>
      <c r="C518" s="139"/>
      <c r="D518" s="139"/>
      <c r="E518" s="139"/>
      <c r="F518" s="139"/>
      <c r="G518" s="139"/>
      <c r="H518" s="55"/>
      <c r="I518" s="86"/>
      <c r="K518" s="212" t="s">
        <v>197</v>
      </c>
      <c r="L518" s="103"/>
      <c r="M518" s="1"/>
    </row>
    <row r="519" spans="1:13" s="12" customFormat="1" ht="15" x14ac:dyDescent="0.25">
      <c r="A519" s="66"/>
      <c r="B519" s="148">
        <v>27</v>
      </c>
      <c r="C519" s="139"/>
      <c r="D519" s="139"/>
      <c r="E519" s="139"/>
      <c r="F519" s="139"/>
      <c r="G519" s="139"/>
      <c r="H519" s="55"/>
      <c r="I519" s="86"/>
      <c r="K519" s="212" t="s">
        <v>197</v>
      </c>
      <c r="L519" s="103"/>
      <c r="M519" s="1"/>
    </row>
    <row r="520" spans="1:13" s="12" customFormat="1" ht="15" x14ac:dyDescent="0.25">
      <c r="A520" s="66"/>
      <c r="B520" s="148">
        <v>28</v>
      </c>
      <c r="C520" s="139"/>
      <c r="D520" s="139"/>
      <c r="E520" s="139"/>
      <c r="F520" s="139"/>
      <c r="G520" s="139"/>
      <c r="H520" s="55"/>
      <c r="I520" s="86"/>
      <c r="K520" s="212" t="s">
        <v>197</v>
      </c>
      <c r="L520" s="103"/>
      <c r="M520" s="1"/>
    </row>
    <row r="521" spans="1:13" s="12" customFormat="1" ht="15" x14ac:dyDescent="0.25">
      <c r="A521" s="66"/>
      <c r="B521" s="148">
        <v>29</v>
      </c>
      <c r="C521" s="139"/>
      <c r="D521" s="139"/>
      <c r="E521" s="139"/>
      <c r="F521" s="139"/>
      <c r="G521" s="139"/>
      <c r="H521" s="55"/>
      <c r="I521" s="86"/>
      <c r="K521" s="212" t="s">
        <v>197</v>
      </c>
      <c r="L521" s="103"/>
      <c r="M521" s="1"/>
    </row>
    <row r="522" spans="1:13" s="12" customFormat="1" ht="15" x14ac:dyDescent="0.25">
      <c r="A522" s="66"/>
      <c r="B522" s="148">
        <v>30</v>
      </c>
      <c r="C522" s="139"/>
      <c r="D522" s="139"/>
      <c r="E522" s="139"/>
      <c r="F522" s="139"/>
      <c r="G522" s="139"/>
      <c r="H522" s="55"/>
      <c r="I522" s="86"/>
      <c r="K522" s="212" t="s">
        <v>197</v>
      </c>
      <c r="L522" s="103"/>
      <c r="M522" s="1"/>
    </row>
    <row r="523" spans="1:13" s="12" customFormat="1" ht="15" x14ac:dyDescent="0.25">
      <c r="A523" s="66"/>
      <c r="B523" s="148">
        <v>31</v>
      </c>
      <c r="C523" s="139"/>
      <c r="D523" s="139"/>
      <c r="E523" s="139"/>
      <c r="F523" s="139"/>
      <c r="G523" s="139"/>
      <c r="H523" s="55"/>
      <c r="I523" s="86"/>
      <c r="K523" s="212" t="s">
        <v>197</v>
      </c>
      <c r="L523" s="103"/>
      <c r="M523" s="1"/>
    </row>
    <row r="524" spans="1:13" s="12" customFormat="1" ht="15" x14ac:dyDescent="0.25">
      <c r="A524" s="66"/>
      <c r="B524" s="148">
        <v>32</v>
      </c>
      <c r="C524" s="139"/>
      <c r="D524" s="139"/>
      <c r="E524" s="139"/>
      <c r="F524" s="139"/>
      <c r="G524" s="139"/>
      <c r="H524" s="55"/>
      <c r="I524" s="86"/>
      <c r="K524" s="212" t="s">
        <v>197</v>
      </c>
      <c r="L524" s="103"/>
      <c r="M524" s="1"/>
    </row>
    <row r="525" spans="1:13" s="12" customFormat="1" ht="15" x14ac:dyDescent="0.25">
      <c r="A525" s="66"/>
      <c r="B525" s="148">
        <v>33</v>
      </c>
      <c r="C525" s="139"/>
      <c r="D525" s="139"/>
      <c r="E525" s="139"/>
      <c r="F525" s="139"/>
      <c r="G525" s="139"/>
      <c r="H525" s="55"/>
      <c r="I525" s="86"/>
      <c r="K525" s="212" t="s">
        <v>197</v>
      </c>
      <c r="L525" s="103"/>
      <c r="M525" s="1"/>
    </row>
    <row r="526" spans="1:13" s="12" customFormat="1" ht="15" x14ac:dyDescent="0.25">
      <c r="A526" s="66"/>
      <c r="B526" s="148">
        <v>34</v>
      </c>
      <c r="C526" s="139"/>
      <c r="D526" s="139"/>
      <c r="E526" s="139"/>
      <c r="F526" s="139"/>
      <c r="G526" s="139"/>
      <c r="H526" s="55"/>
      <c r="I526" s="86"/>
      <c r="K526" s="212" t="s">
        <v>197</v>
      </c>
      <c r="L526" s="103"/>
      <c r="M526" s="1"/>
    </row>
    <row r="527" spans="1:13" s="12" customFormat="1" ht="15" x14ac:dyDescent="0.25">
      <c r="A527" s="66"/>
      <c r="B527" s="148">
        <v>35</v>
      </c>
      <c r="C527" s="139"/>
      <c r="D527" s="139"/>
      <c r="E527" s="139"/>
      <c r="F527" s="139"/>
      <c r="G527" s="139"/>
      <c r="H527" s="55"/>
      <c r="I527" s="86"/>
      <c r="K527" s="212" t="s">
        <v>197</v>
      </c>
      <c r="L527" s="103"/>
      <c r="M527" s="1"/>
    </row>
    <row r="528" spans="1:13" s="12" customFormat="1" ht="15" x14ac:dyDescent="0.25">
      <c r="A528" s="66"/>
      <c r="B528" s="148">
        <v>36</v>
      </c>
      <c r="C528" s="139"/>
      <c r="D528" s="139"/>
      <c r="E528" s="139"/>
      <c r="F528" s="139"/>
      <c r="G528" s="139"/>
      <c r="H528" s="55"/>
      <c r="I528" s="86"/>
      <c r="K528" s="212" t="s">
        <v>197</v>
      </c>
      <c r="L528" s="103"/>
      <c r="M528" s="1"/>
    </row>
    <row r="529" spans="1:21" s="12" customFormat="1" ht="15" x14ac:dyDescent="0.25">
      <c r="A529" s="66"/>
      <c r="B529" s="148">
        <v>37</v>
      </c>
      <c r="C529" s="139"/>
      <c r="D529" s="139"/>
      <c r="E529" s="139"/>
      <c r="F529" s="139"/>
      <c r="G529" s="139"/>
      <c r="H529" s="55"/>
      <c r="I529" s="86"/>
      <c r="K529" s="212" t="s">
        <v>197</v>
      </c>
      <c r="L529" s="103"/>
      <c r="M529" s="1"/>
    </row>
    <row r="530" spans="1:21" s="12" customFormat="1" ht="15" x14ac:dyDescent="0.25">
      <c r="A530" s="66"/>
      <c r="B530" s="148">
        <v>38</v>
      </c>
      <c r="C530" s="139"/>
      <c r="D530" s="139"/>
      <c r="E530" s="139"/>
      <c r="F530" s="139"/>
      <c r="G530" s="139"/>
      <c r="H530" s="55"/>
      <c r="I530" s="86"/>
      <c r="K530" s="212" t="s">
        <v>197</v>
      </c>
      <c r="L530" s="103"/>
      <c r="M530" s="1"/>
    </row>
    <row r="531" spans="1:21" s="12" customFormat="1" ht="15" x14ac:dyDescent="0.25">
      <c r="A531" s="66"/>
      <c r="B531" s="148">
        <v>39</v>
      </c>
      <c r="C531" s="139"/>
      <c r="D531" s="139"/>
      <c r="E531" s="139"/>
      <c r="F531" s="139"/>
      <c r="G531" s="139"/>
      <c r="H531" s="55"/>
      <c r="I531" s="86"/>
      <c r="K531" s="212" t="s">
        <v>197</v>
      </c>
      <c r="L531" s="103"/>
      <c r="M531" s="1"/>
    </row>
    <row r="532" spans="1:21" s="12" customFormat="1" ht="15.75" customHeight="1" x14ac:dyDescent="0.25">
      <c r="A532" s="66"/>
      <c r="B532" s="148">
        <v>40</v>
      </c>
      <c r="C532" s="37"/>
      <c r="D532" s="37"/>
      <c r="E532" s="37"/>
      <c r="F532" s="37"/>
      <c r="G532" s="37"/>
      <c r="H532" s="55"/>
      <c r="I532" s="86"/>
      <c r="K532" s="212" t="s">
        <v>197</v>
      </c>
      <c r="L532" s="103"/>
      <c r="M532" s="1"/>
    </row>
    <row r="533" spans="1:21" s="12" customFormat="1" ht="15.75" customHeight="1" x14ac:dyDescent="0.25">
      <c r="A533" s="66" t="s">
        <v>139</v>
      </c>
      <c r="B533" s="145" t="s">
        <v>304</v>
      </c>
      <c r="C533" s="139"/>
      <c r="D533" s="139"/>
      <c r="E533" s="139"/>
      <c r="F533" s="139"/>
      <c r="G533" s="139"/>
      <c r="H533" s="55"/>
      <c r="I533" s="86"/>
      <c r="K533" s="212" t="s">
        <v>197</v>
      </c>
      <c r="L533" s="103"/>
      <c r="M533" s="1"/>
    </row>
    <row r="534" spans="1:21" s="12" customFormat="1" ht="15.75" customHeight="1" x14ac:dyDescent="0.25">
      <c r="A534" s="66" t="s">
        <v>140</v>
      </c>
      <c r="B534" s="145" t="s">
        <v>304</v>
      </c>
      <c r="C534" s="139"/>
      <c r="D534" s="139"/>
      <c r="E534" s="139"/>
      <c r="F534" s="139"/>
      <c r="G534" s="139"/>
      <c r="H534" s="55"/>
      <c r="I534" s="86"/>
      <c r="K534" s="212" t="s">
        <v>64</v>
      </c>
      <c r="L534" s="103"/>
      <c r="M534" s="1"/>
    </row>
    <row r="535" spans="1:21" s="12" customFormat="1" ht="15.6" customHeight="1" x14ac:dyDescent="0.25">
      <c r="A535" s="66" t="s">
        <v>141</v>
      </c>
      <c r="B535" s="525" t="s">
        <v>477</v>
      </c>
      <c r="C535" s="524"/>
      <c r="D535" s="524"/>
      <c r="E535" s="524"/>
      <c r="F535" s="524"/>
      <c r="G535" s="524"/>
      <c r="H535" s="55"/>
      <c r="I535" s="86"/>
      <c r="K535" s="212" t="s">
        <v>64</v>
      </c>
      <c r="L535" s="103"/>
      <c r="M535" s="1"/>
    </row>
    <row r="536" spans="1:21" s="12" customFormat="1" ht="15.75" customHeight="1" x14ac:dyDescent="0.25">
      <c r="A536" s="66" t="s">
        <v>142</v>
      </c>
      <c r="B536" s="37" t="s">
        <v>64</v>
      </c>
      <c r="C536" s="37"/>
      <c r="D536" s="37"/>
      <c r="E536" s="37"/>
      <c r="F536" s="37"/>
      <c r="G536" s="37"/>
      <c r="H536" s="55"/>
      <c r="I536" s="86"/>
      <c r="K536" s="212" t="s">
        <v>64</v>
      </c>
      <c r="L536" s="103"/>
      <c r="M536" s="1"/>
    </row>
    <row r="537" spans="1:21" customFormat="1" ht="30" x14ac:dyDescent="0.25">
      <c r="A537" s="67" t="s">
        <v>143</v>
      </c>
      <c r="B537" s="37" t="str">
        <f>IF(B486=$N$4,"Yes","No")</f>
        <v>Yes</v>
      </c>
      <c r="C537" s="37"/>
      <c r="D537" s="37"/>
      <c r="E537" s="37"/>
      <c r="F537" s="37"/>
      <c r="G537" s="37"/>
      <c r="H537" s="82"/>
      <c r="I537" s="85"/>
      <c r="J537" s="12"/>
      <c r="K537" s="212" t="s">
        <v>64</v>
      </c>
      <c r="L537" s="103"/>
      <c r="M537" s="1"/>
      <c r="N537" s="12"/>
      <c r="O537" s="12"/>
      <c r="P537" s="12"/>
      <c r="Q537" s="12"/>
      <c r="R537" s="12"/>
      <c r="S537" s="12"/>
      <c r="T537" s="12"/>
      <c r="U537" s="12"/>
    </row>
    <row r="538" spans="1:21" s="12" customFormat="1" ht="15" customHeight="1" x14ac:dyDescent="0.25">
      <c r="A538" s="65" t="s">
        <v>66</v>
      </c>
      <c r="B538" s="512" t="s">
        <v>296</v>
      </c>
      <c r="C538" s="512"/>
      <c r="D538" s="512"/>
      <c r="E538" s="512"/>
      <c r="F538" s="512"/>
      <c r="G538" s="512"/>
      <c r="H538" s="55"/>
      <c r="I538" s="86"/>
      <c r="J538" s="34"/>
      <c r="K538" s="212" t="s">
        <v>64</v>
      </c>
      <c r="L538" s="103"/>
      <c r="M538" s="1"/>
    </row>
    <row r="539" spans="1:21" s="12" customFormat="1" ht="15.75" customHeight="1" thickBot="1" x14ac:dyDescent="0.25">
      <c r="A539" s="68"/>
      <c r="B539" s="37"/>
      <c r="C539" s="37"/>
      <c r="D539" s="37"/>
      <c r="E539" s="37"/>
      <c r="F539" s="37"/>
      <c r="G539" s="37"/>
      <c r="H539" s="55"/>
      <c r="I539" s="86"/>
      <c r="K539" s="212" t="s">
        <v>64</v>
      </c>
      <c r="L539" s="103"/>
      <c r="M539" s="1"/>
    </row>
    <row r="540" spans="1:21" s="12" customFormat="1" ht="15.75" thickBot="1" x14ac:dyDescent="0.3">
      <c r="A540" s="204" t="s">
        <v>176</v>
      </c>
      <c r="B540" s="205" t="s">
        <v>307</v>
      </c>
      <c r="C540" s="206"/>
      <c r="D540" s="206"/>
      <c r="E540" s="206"/>
      <c r="F540" s="206"/>
      <c r="G540" s="206"/>
      <c r="H540" s="207"/>
      <c r="I540" s="86"/>
      <c r="K540" s="212" t="s">
        <v>64</v>
      </c>
      <c r="L540" s="103"/>
      <c r="M540" s="1"/>
    </row>
    <row r="541" spans="1:21" s="12" customFormat="1" ht="13.5" customHeight="1" x14ac:dyDescent="0.25">
      <c r="A541" s="65" t="s">
        <v>57</v>
      </c>
      <c r="B541" s="139" t="s">
        <v>215</v>
      </c>
      <c r="C541" s="139"/>
      <c r="D541" s="139"/>
      <c r="E541" s="139"/>
      <c r="F541" s="139"/>
      <c r="G541" s="139"/>
      <c r="H541" s="55"/>
      <c r="I541" s="86"/>
      <c r="K541" s="212" t="s">
        <v>64</v>
      </c>
      <c r="L541" s="103"/>
      <c r="M541" s="1"/>
    </row>
    <row r="542" spans="1:21" s="32" customFormat="1" ht="29.25" x14ac:dyDescent="0.25">
      <c r="A542" s="64"/>
      <c r="B542" s="30" t="str">
        <f>CONCATENATE($O$2&amp;": "&amp;VLOOKUP($B541,$N$3:$U$23,2,0))</f>
        <v>Font: Arial</v>
      </c>
      <c r="C542" s="30" t="str">
        <f>CONCATENATE($P$2&amp;": "&amp;VLOOKUP($B541,$N$3:$U$23,3,0))</f>
        <v>T-face: Normal</v>
      </c>
      <c r="D542" s="30" t="str">
        <f>CONCATENATE($Q$2&amp;": "&amp;VLOOKUP($B541,$N$3:$U$23,4,0))</f>
        <v>Font size: 11</v>
      </c>
      <c r="E542" s="30" t="str">
        <f>CONCATENATE($R$2&amp;": "&amp;VLOOKUP($B541,$N$3:$U$23,5,0))</f>
        <v>Row height: 30</v>
      </c>
      <c r="F542" s="30" t="str">
        <f>CONCATENATE($S$2&amp;": "&amp;VLOOKUP($B541,$N$3:$U$23,6,0))</f>
        <v>Text col: Black</v>
      </c>
      <c r="G542" s="30" t="str">
        <f>CONCATENATE($T$2&amp;": "&amp;VLOOKUP($B541,$N$3:$U$23,7,0))</f>
        <v>BG col: White</v>
      </c>
      <c r="H542" s="80" t="str">
        <f>CONCATENATE($U$2&amp;": "&amp;VLOOKUP($B541,$N$3:$U$23,8,0))</f>
        <v>Just: Left</v>
      </c>
      <c r="I542" s="88"/>
      <c r="J542" s="12"/>
      <c r="K542" s="212" t="s">
        <v>64</v>
      </c>
      <c r="L542" s="103"/>
      <c r="M542" s="1"/>
      <c r="N542" s="12"/>
      <c r="O542" s="12"/>
      <c r="P542" s="12"/>
      <c r="Q542" s="12"/>
      <c r="R542" s="12"/>
      <c r="S542" s="12"/>
      <c r="T542"/>
      <c r="U542"/>
    </row>
    <row r="543" spans="1:21" s="12" customFormat="1" ht="15" customHeight="1" x14ac:dyDescent="0.25">
      <c r="A543" s="65" t="s">
        <v>58</v>
      </c>
      <c r="B543" s="139" t="s">
        <v>277</v>
      </c>
      <c r="C543" s="139"/>
      <c r="D543" s="139"/>
      <c r="E543" s="139"/>
      <c r="F543" s="139"/>
      <c r="G543" s="139"/>
      <c r="H543" s="55"/>
      <c r="I543" s="86"/>
      <c r="J543" s="32"/>
      <c r="K543" s="212" t="s">
        <v>64</v>
      </c>
      <c r="L543" s="103"/>
      <c r="M543" s="1"/>
      <c r="N543" s="35"/>
      <c r="O543" s="38"/>
      <c r="P543" s="38"/>
      <c r="Q543" s="38"/>
      <c r="R543" s="38"/>
      <c r="S543" s="35"/>
    </row>
    <row r="544" spans="1:21" s="12" customFormat="1" ht="45" customHeight="1" x14ac:dyDescent="0.25">
      <c r="A544" s="65" t="s">
        <v>59</v>
      </c>
      <c r="B544" s="521" t="s">
        <v>306</v>
      </c>
      <c r="C544" s="512"/>
      <c r="D544" s="512"/>
      <c r="E544" s="512"/>
      <c r="F544" s="512"/>
      <c r="G544" s="512"/>
      <c r="H544" s="55"/>
      <c r="I544" s="86"/>
      <c r="K544" s="212" t="s">
        <v>197</v>
      </c>
      <c r="L544" s="103"/>
      <c r="M544" s="1"/>
    </row>
    <row r="545" spans="1:21" s="12" customFormat="1" ht="15" x14ac:dyDescent="0.25">
      <c r="A545" s="66" t="s">
        <v>60</v>
      </c>
      <c r="B545" s="139" t="s">
        <v>73</v>
      </c>
      <c r="C545" s="139"/>
      <c r="D545" s="139"/>
      <c r="E545" s="139"/>
      <c r="F545" s="139"/>
      <c r="G545" s="139"/>
      <c r="H545" s="55"/>
      <c r="I545" s="86"/>
      <c r="K545" s="212" t="s">
        <v>64</v>
      </c>
      <c r="L545" s="103"/>
      <c r="M545" s="1"/>
    </row>
    <row r="546" spans="1:21" s="12" customFormat="1" ht="14.1" customHeight="1" x14ac:dyDescent="0.25">
      <c r="A546" s="66" t="s">
        <v>57</v>
      </c>
      <c r="B546" s="512" t="s">
        <v>71</v>
      </c>
      <c r="C546" s="512"/>
      <c r="D546" s="512"/>
      <c r="E546" s="512"/>
      <c r="F546" s="512"/>
      <c r="G546" s="512"/>
      <c r="H546" s="55"/>
      <c r="I546" s="86"/>
      <c r="K546" s="212" t="s">
        <v>64</v>
      </c>
      <c r="L546" s="103"/>
      <c r="M546" s="1"/>
    </row>
    <row r="547" spans="1:21" s="12" customFormat="1" ht="15" x14ac:dyDescent="0.25">
      <c r="A547" s="66" t="s">
        <v>139</v>
      </c>
      <c r="B547" s="139" t="s">
        <v>64</v>
      </c>
      <c r="C547" s="139"/>
      <c r="D547" s="139"/>
      <c r="E547" s="139"/>
      <c r="F547" s="139"/>
      <c r="G547" s="139"/>
      <c r="H547" s="55"/>
      <c r="I547" s="86"/>
      <c r="K547" s="212" t="s">
        <v>64</v>
      </c>
      <c r="L547" s="103"/>
      <c r="M547" s="1"/>
      <c r="T547" s="32"/>
      <c r="U547" s="32"/>
    </row>
    <row r="548" spans="1:21" s="12" customFormat="1" ht="15" x14ac:dyDescent="0.25">
      <c r="A548" s="66" t="s">
        <v>140</v>
      </c>
      <c r="B548" s="139" t="s">
        <v>64</v>
      </c>
      <c r="C548" s="139"/>
      <c r="D548" s="139"/>
      <c r="E548" s="139"/>
      <c r="F548" s="139"/>
      <c r="G548" s="139"/>
      <c r="H548" s="55"/>
      <c r="I548" s="86"/>
      <c r="K548" s="212" t="s">
        <v>64</v>
      </c>
      <c r="L548" s="103"/>
      <c r="M548" s="1"/>
      <c r="N548" s="32"/>
      <c r="O548" s="32"/>
      <c r="P548" s="32"/>
      <c r="Q548" s="32"/>
      <c r="R548" s="32"/>
      <c r="S548" s="32"/>
    </row>
    <row r="549" spans="1:21" s="12" customFormat="1" ht="15.75" customHeight="1" x14ac:dyDescent="0.25">
      <c r="A549" s="66" t="s">
        <v>141</v>
      </c>
      <c r="B549" s="139" t="s">
        <v>64</v>
      </c>
      <c r="C549" s="139"/>
      <c r="D549" s="139"/>
      <c r="E549" s="139"/>
      <c r="F549" s="139"/>
      <c r="G549" s="139"/>
      <c r="H549" s="55"/>
      <c r="I549" s="86"/>
      <c r="K549" s="212" t="s">
        <v>64</v>
      </c>
      <c r="L549" s="103"/>
      <c r="M549" s="1"/>
    </row>
    <row r="550" spans="1:21" s="12" customFormat="1" ht="15.75" customHeight="1" x14ac:dyDescent="0.25">
      <c r="A550" s="66" t="s">
        <v>142</v>
      </c>
      <c r="B550" s="29" t="s">
        <v>64</v>
      </c>
      <c r="C550" s="139"/>
      <c r="D550" s="139"/>
      <c r="E550" s="139"/>
      <c r="F550" s="139"/>
      <c r="G550" s="139"/>
      <c r="H550" s="55"/>
      <c r="I550" s="86"/>
      <c r="K550" s="212" t="s">
        <v>64</v>
      </c>
      <c r="L550" s="103"/>
      <c r="M550" s="1"/>
    </row>
    <row r="551" spans="1:21" s="12" customFormat="1" ht="15.75" customHeight="1" x14ac:dyDescent="0.25">
      <c r="A551" s="67" t="s">
        <v>143</v>
      </c>
      <c r="B551" s="139" t="str">
        <f>IF(B541=$N$4,"Yes","No")</f>
        <v>No</v>
      </c>
      <c r="C551" s="139"/>
      <c r="D551" s="139"/>
      <c r="E551" s="139"/>
      <c r="F551" s="139"/>
      <c r="G551" s="139"/>
      <c r="H551" s="82"/>
      <c r="I551" s="86"/>
      <c r="K551" s="212" t="s">
        <v>64</v>
      </c>
      <c r="L551" s="103"/>
      <c r="M551" s="1"/>
    </row>
    <row r="552" spans="1:21" customFormat="1" ht="14.45" customHeight="1" x14ac:dyDescent="0.25">
      <c r="A552" s="65" t="s">
        <v>66</v>
      </c>
      <c r="B552" s="512" t="s">
        <v>309</v>
      </c>
      <c r="C552" s="512"/>
      <c r="D552" s="512"/>
      <c r="E552" s="512"/>
      <c r="F552" s="512"/>
      <c r="G552" s="512"/>
      <c r="H552" s="55"/>
      <c r="I552" s="85"/>
      <c r="J552" s="12"/>
      <c r="K552" s="212" t="s">
        <v>64</v>
      </c>
      <c r="L552" s="103"/>
      <c r="M552" s="1"/>
      <c r="N552" s="12"/>
      <c r="O552" s="12"/>
      <c r="P552" s="12"/>
      <c r="Q552" s="12"/>
      <c r="R552" s="12"/>
      <c r="S552" s="12"/>
      <c r="T552" s="12"/>
      <c r="U552" s="12"/>
    </row>
    <row r="553" spans="1:21" customFormat="1" ht="15.75" thickBot="1" x14ac:dyDescent="0.3">
      <c r="A553" s="65"/>
      <c r="B553" s="138"/>
      <c r="C553" s="138"/>
      <c r="D553" s="138"/>
      <c r="E553" s="138"/>
      <c r="F553" s="138"/>
      <c r="G553" s="138"/>
      <c r="H553" s="55"/>
      <c r="I553" s="85"/>
      <c r="J553" s="12"/>
      <c r="K553" s="212" t="s">
        <v>64</v>
      </c>
      <c r="L553" s="103"/>
      <c r="M553" s="1"/>
      <c r="N553" s="12"/>
      <c r="O553" s="12"/>
      <c r="P553" s="12"/>
      <c r="Q553" s="12"/>
      <c r="R553" s="12"/>
      <c r="S553" s="12"/>
      <c r="T553" s="12"/>
      <c r="U553" s="12"/>
    </row>
    <row r="554" spans="1:21" s="12" customFormat="1" ht="15.75" customHeight="1" thickBot="1" x14ac:dyDescent="0.3">
      <c r="A554" s="204" t="s">
        <v>302</v>
      </c>
      <c r="B554" s="205" t="s">
        <v>308</v>
      </c>
      <c r="C554" s="206"/>
      <c r="D554" s="206"/>
      <c r="E554" s="206"/>
      <c r="F554" s="206"/>
      <c r="G554" s="206"/>
      <c r="H554" s="207"/>
      <c r="I554" s="86"/>
      <c r="K554" s="212" t="s">
        <v>64</v>
      </c>
      <c r="L554" s="103"/>
      <c r="M554" s="1"/>
    </row>
    <row r="555" spans="1:21" s="12" customFormat="1" ht="13.5" customHeight="1" x14ac:dyDescent="0.25">
      <c r="A555" s="65" t="s">
        <v>57</v>
      </c>
      <c r="B555" s="37" t="s">
        <v>129</v>
      </c>
      <c r="C555" s="37"/>
      <c r="D555" s="37"/>
      <c r="E555" s="37"/>
      <c r="F555" s="37"/>
      <c r="G555" s="37"/>
      <c r="H555" s="55"/>
      <c r="I555" s="86"/>
      <c r="K555" s="212" t="s">
        <v>64</v>
      </c>
      <c r="L555" s="103"/>
      <c r="M555" s="1"/>
    </row>
    <row r="556" spans="1:21" s="12" customFormat="1" ht="29.25" x14ac:dyDescent="0.25">
      <c r="A556" s="65"/>
      <c r="B556" s="30" t="str">
        <f>CONCATENATE($O$2&amp;": "&amp;VLOOKUP($B555,$N$3:$U$23,2,0))</f>
        <v>Font: Arial</v>
      </c>
      <c r="C556" s="30" t="str">
        <f>CONCATENATE($P$2&amp;": "&amp;VLOOKUP($B555,$N$3:$U$23,3,0))</f>
        <v>T-face: Normal</v>
      </c>
      <c r="D556" s="30" t="str">
        <f>CONCATENATE($Q$2&amp;": "&amp;VLOOKUP($B555,$N$3:$U$23,4,0))</f>
        <v>Font size: 11</v>
      </c>
      <c r="E556" s="30" t="str">
        <f>CONCATENATE($R$2&amp;": "&amp;VLOOKUP($B555,$N$3:$U$23,5,0))</f>
        <v>Row height: Dependant</v>
      </c>
      <c r="F556" s="30" t="str">
        <f>CONCATENATE($S$2&amp;": "&amp;VLOOKUP($B555,$N$3:$U$23,6,0))</f>
        <v>Text col: Black</v>
      </c>
      <c r="G556" s="30" t="str">
        <f>CONCATENATE($T$2&amp;": "&amp;VLOOKUP($B555,$N$3:$U$23,7,0))</f>
        <v>BG col: Sky blue</v>
      </c>
      <c r="H556" s="80" t="str">
        <f>CONCATENATE($U$2&amp;": "&amp;VLOOKUP($B555,$N$3:$U$23,8,0))</f>
        <v>Just: Centre</v>
      </c>
      <c r="I556" s="86"/>
      <c r="K556" s="212" t="s">
        <v>64</v>
      </c>
      <c r="L556" s="103"/>
      <c r="M556" s="1"/>
      <c r="T556"/>
      <c r="U556"/>
    </row>
    <row r="557" spans="1:21" s="12" customFormat="1" ht="15" x14ac:dyDescent="0.25">
      <c r="A557" s="65" t="s">
        <v>58</v>
      </c>
      <c r="B557" s="139" t="s">
        <v>277</v>
      </c>
      <c r="C557" s="139"/>
      <c r="D557" s="139"/>
      <c r="E557" s="139"/>
      <c r="F557" s="139"/>
      <c r="G557" s="139"/>
      <c r="H557" s="55"/>
      <c r="I557" s="86"/>
      <c r="K557" s="212" t="s">
        <v>64</v>
      </c>
      <c r="L557" s="103"/>
      <c r="M557" s="1"/>
      <c r="N557" s="35"/>
      <c r="O557" s="38"/>
      <c r="P557" s="38"/>
      <c r="Q557" s="38"/>
      <c r="R557" s="38"/>
      <c r="S557" s="35"/>
    </row>
    <row r="558" spans="1:21" s="12" customFormat="1" ht="15" x14ac:dyDescent="0.25">
      <c r="A558" s="65" t="s">
        <v>59</v>
      </c>
      <c r="B558" s="184" t="str">
        <f>'Borrowing expenses'!E29</f>
        <v>- Select -</v>
      </c>
      <c r="C558" s="141"/>
      <c r="D558" s="141"/>
      <c r="E558" s="141"/>
      <c r="F558" s="141"/>
      <c r="G558" s="141"/>
      <c r="H558" s="55"/>
      <c r="I558" s="86"/>
      <c r="K558" s="212" t="s">
        <v>197</v>
      </c>
      <c r="L558" s="103"/>
      <c r="M558" s="1"/>
    </row>
    <row r="559" spans="1:21" s="12" customFormat="1" ht="15" x14ac:dyDescent="0.25">
      <c r="A559" s="66" t="s">
        <v>60</v>
      </c>
      <c r="B559" s="13" t="s">
        <v>133</v>
      </c>
      <c r="C559" s="13"/>
      <c r="D559" s="13"/>
      <c r="E559" s="13"/>
      <c r="F559" s="13"/>
      <c r="G559" s="13"/>
      <c r="H559" s="55"/>
      <c r="I559" s="86"/>
      <c r="K559" s="212" t="s">
        <v>64</v>
      </c>
      <c r="L559" s="103"/>
      <c r="M559" s="1"/>
    </row>
    <row r="560" spans="1:21" s="12" customFormat="1" ht="15" x14ac:dyDescent="0.25">
      <c r="A560" s="66" t="s">
        <v>57</v>
      </c>
      <c r="B560" s="527" t="s">
        <v>132</v>
      </c>
      <c r="C560" s="527"/>
      <c r="D560" s="527"/>
      <c r="E560" s="527"/>
      <c r="F560" s="527"/>
      <c r="G560" s="527"/>
      <c r="H560" s="55"/>
      <c r="I560" s="86"/>
      <c r="K560" s="212" t="s">
        <v>64</v>
      </c>
      <c r="L560" s="103"/>
      <c r="M560" s="1"/>
    </row>
    <row r="561" spans="1:21" s="12" customFormat="1" ht="15" x14ac:dyDescent="0.25">
      <c r="A561" s="66" t="s">
        <v>134</v>
      </c>
      <c r="B561" s="151" t="s">
        <v>11</v>
      </c>
      <c r="C561" s="149"/>
      <c r="D561" s="149"/>
      <c r="E561" s="149"/>
      <c r="F561" s="149"/>
      <c r="G561" s="149"/>
      <c r="H561" s="55"/>
      <c r="I561" s="86"/>
      <c r="K561" s="212" t="s">
        <v>197</v>
      </c>
      <c r="L561" s="103"/>
      <c r="M561" s="1"/>
    </row>
    <row r="562" spans="1:21" s="12" customFormat="1" ht="15.75" customHeight="1" x14ac:dyDescent="0.25">
      <c r="A562" s="66"/>
      <c r="B562" s="150" t="s">
        <v>12</v>
      </c>
      <c r="C562" s="149"/>
      <c r="D562" s="149"/>
      <c r="E562" s="149"/>
      <c r="F562" s="149"/>
      <c r="G562" s="149"/>
      <c r="H562" s="55"/>
      <c r="I562" s="86"/>
      <c r="K562" s="212" t="s">
        <v>197</v>
      </c>
      <c r="L562" s="103"/>
      <c r="M562" s="1"/>
    </row>
    <row r="563" spans="1:21" s="12" customFormat="1" ht="15.75" customHeight="1" x14ac:dyDescent="0.25">
      <c r="A563" s="66"/>
      <c r="B563" s="150" t="s">
        <v>13</v>
      </c>
      <c r="C563" s="149"/>
      <c r="D563" s="149"/>
      <c r="E563" s="149"/>
      <c r="F563" s="149"/>
      <c r="G563" s="149"/>
      <c r="H563" s="55"/>
      <c r="I563" s="86"/>
      <c r="K563" s="212" t="s">
        <v>197</v>
      </c>
      <c r="L563" s="103"/>
      <c r="M563" s="1"/>
    </row>
    <row r="564" spans="1:21" s="12" customFormat="1" ht="15.75" customHeight="1" x14ac:dyDescent="0.25">
      <c r="A564" s="66" t="s">
        <v>139</v>
      </c>
      <c r="B564" s="13" t="s">
        <v>133</v>
      </c>
      <c r="C564" s="13"/>
      <c r="D564" s="13"/>
      <c r="E564" s="13"/>
      <c r="F564" s="13"/>
      <c r="G564" s="13"/>
      <c r="H564" s="55"/>
      <c r="I564" s="86"/>
      <c r="K564" s="212" t="s">
        <v>64</v>
      </c>
      <c r="L564" s="103"/>
      <c r="M564" s="1"/>
    </row>
    <row r="565" spans="1:21" customFormat="1" ht="15" x14ac:dyDescent="0.25">
      <c r="A565" s="66" t="s">
        <v>140</v>
      </c>
      <c r="B565" s="13" t="s">
        <v>133</v>
      </c>
      <c r="C565" s="13"/>
      <c r="D565" s="13"/>
      <c r="E565" s="13"/>
      <c r="F565" s="13"/>
      <c r="G565" s="13"/>
      <c r="H565" s="55"/>
      <c r="I565" s="85"/>
      <c r="J565" s="12"/>
      <c r="K565" s="212" t="s">
        <v>64</v>
      </c>
      <c r="L565" s="103"/>
      <c r="M565" s="1"/>
      <c r="N565" s="12"/>
      <c r="O565" s="12"/>
      <c r="P565" s="12"/>
      <c r="Q565" s="12"/>
      <c r="R565" s="12"/>
      <c r="S565" s="12"/>
      <c r="T565" s="12"/>
      <c r="U565" s="12"/>
    </row>
    <row r="566" spans="1:21" customFormat="1" ht="15" x14ac:dyDescent="0.25">
      <c r="A566" s="66" t="s">
        <v>141</v>
      </c>
      <c r="B566" s="13" t="s">
        <v>133</v>
      </c>
      <c r="C566" s="13"/>
      <c r="D566" s="13"/>
      <c r="E566" s="13"/>
      <c r="F566" s="13"/>
      <c r="G566" s="13"/>
      <c r="H566" s="55"/>
      <c r="I566" s="85"/>
      <c r="J566" s="12"/>
      <c r="K566" s="212" t="s">
        <v>64</v>
      </c>
      <c r="L566" s="103"/>
      <c r="M566" s="1"/>
      <c r="N566" s="12"/>
      <c r="O566" s="12"/>
      <c r="P566" s="12"/>
      <c r="Q566" s="12"/>
      <c r="R566" s="12"/>
      <c r="S566" s="12"/>
      <c r="T566" s="12"/>
      <c r="U566" s="12"/>
    </row>
    <row r="567" spans="1:21" s="12" customFormat="1" ht="15" customHeight="1" x14ac:dyDescent="0.25">
      <c r="A567" s="66" t="s">
        <v>142</v>
      </c>
      <c r="B567" s="13" t="s">
        <v>133</v>
      </c>
      <c r="C567" s="13"/>
      <c r="D567" s="13"/>
      <c r="E567" s="13"/>
      <c r="F567" s="13"/>
      <c r="G567" s="13"/>
      <c r="H567" s="55"/>
      <c r="I567" s="86"/>
      <c r="J567" s="34"/>
      <c r="K567" s="212" t="s">
        <v>64</v>
      </c>
      <c r="L567" s="103"/>
      <c r="M567" s="1"/>
    </row>
    <row r="568" spans="1:21" s="12" customFormat="1" ht="15" customHeight="1" x14ac:dyDescent="0.25">
      <c r="A568" s="67" t="s">
        <v>143</v>
      </c>
      <c r="B568" s="13" t="str">
        <f>IF(B555=$N$4,"Yes","No")</f>
        <v>Yes</v>
      </c>
      <c r="C568" s="13"/>
      <c r="D568" s="13"/>
      <c r="E568" s="13"/>
      <c r="F568" s="13"/>
      <c r="G568" s="13"/>
      <c r="H568" s="82"/>
      <c r="I568" s="86"/>
      <c r="J568" s="34"/>
      <c r="K568" s="212" t="s">
        <v>64</v>
      </c>
      <c r="L568" s="103"/>
      <c r="M568" s="1"/>
    </row>
    <row r="569" spans="1:21" s="12" customFormat="1" ht="15" customHeight="1" x14ac:dyDescent="0.25">
      <c r="A569" s="65" t="s">
        <v>66</v>
      </c>
      <c r="B569" s="527" t="s">
        <v>305</v>
      </c>
      <c r="C569" s="527"/>
      <c r="D569" s="527"/>
      <c r="E569" s="527"/>
      <c r="F569" s="527"/>
      <c r="G569" s="527"/>
      <c r="H569" s="55"/>
      <c r="I569" s="86"/>
      <c r="J569" s="34"/>
      <c r="K569" s="212" t="s">
        <v>64</v>
      </c>
      <c r="L569" s="103"/>
      <c r="M569" s="1"/>
    </row>
    <row r="570" spans="1:21" s="12" customFormat="1" ht="15.75" customHeight="1" thickBot="1" x14ac:dyDescent="0.25">
      <c r="A570" s="68"/>
      <c r="B570" s="37"/>
      <c r="C570" s="37"/>
      <c r="D570" s="37"/>
      <c r="E570" s="37"/>
      <c r="F570" s="37"/>
      <c r="G570" s="37"/>
      <c r="H570" s="55"/>
      <c r="I570" s="86"/>
      <c r="K570" s="212" t="s">
        <v>64</v>
      </c>
      <c r="L570" s="103"/>
      <c r="M570" s="1"/>
    </row>
    <row r="571" spans="1:21" s="12" customFormat="1" ht="15.75" thickBot="1" x14ac:dyDescent="0.3">
      <c r="A571" s="204" t="s">
        <v>177</v>
      </c>
      <c r="B571" s="205" t="s">
        <v>310</v>
      </c>
      <c r="C571" s="206"/>
      <c r="D571" s="206"/>
      <c r="E571" s="206"/>
      <c r="F571" s="206"/>
      <c r="G571" s="206"/>
      <c r="H571" s="207"/>
      <c r="I571" s="86"/>
      <c r="K571" s="212" t="s">
        <v>64</v>
      </c>
      <c r="L571" s="103"/>
      <c r="M571" s="1"/>
    </row>
    <row r="572" spans="1:21" s="12" customFormat="1" ht="13.5" customHeight="1" x14ac:dyDescent="0.25">
      <c r="A572" s="65" t="s">
        <v>57</v>
      </c>
      <c r="B572" s="37" t="s">
        <v>217</v>
      </c>
      <c r="C572" s="37"/>
      <c r="D572" s="37"/>
      <c r="E572" s="37"/>
      <c r="F572" s="37"/>
      <c r="G572" s="37"/>
      <c r="H572" s="55"/>
      <c r="I572" s="86"/>
      <c r="K572" s="212" t="s">
        <v>64</v>
      </c>
      <c r="L572" s="103"/>
      <c r="M572" s="1"/>
    </row>
    <row r="573" spans="1:21" s="32" customFormat="1" ht="29.25" x14ac:dyDescent="0.25">
      <c r="A573" s="64"/>
      <c r="B573" s="30" t="str">
        <f>CONCATENATE($O$2&amp;": "&amp;VLOOKUP($B572,$N$3:$U$23,2,0))</f>
        <v>Font: Arial</v>
      </c>
      <c r="C573" s="30" t="str">
        <f>CONCATENATE($P$2&amp;": "&amp;VLOOKUP($B572,$N$3:$U$23,3,0))</f>
        <v>T-face: Normal</v>
      </c>
      <c r="D573" s="30" t="str">
        <f>CONCATENATE($Q$2&amp;": "&amp;VLOOKUP($B572,$N$3:$U$23,4,0))</f>
        <v>Font size: 11</v>
      </c>
      <c r="E573" s="30" t="str">
        <f>CONCATENATE($R$2&amp;": "&amp;VLOOKUP($B572,$N$3:$U$23,5,0))</f>
        <v>Row height: 40.5</v>
      </c>
      <c r="F573" s="30" t="str">
        <f>CONCATENATE($S$2&amp;": "&amp;VLOOKUP($B572,$N$3:$U$23,6,0))</f>
        <v>Text col: Black</v>
      </c>
      <c r="G573" s="30" t="str">
        <f>CONCATENATE($T$2&amp;": "&amp;VLOOKUP($B572,$N$3:$U$23,7,0))</f>
        <v>BG col: White</v>
      </c>
      <c r="H573" s="80" t="str">
        <f>CONCATENATE($U$2&amp;": "&amp;VLOOKUP($B572,$N$3:$U$23,8,0))</f>
        <v>Just: Left</v>
      </c>
      <c r="I573" s="88"/>
      <c r="J573" s="12"/>
      <c r="K573" s="212" t="s">
        <v>64</v>
      </c>
      <c r="L573" s="103"/>
      <c r="M573" s="1"/>
      <c r="N573" s="12"/>
      <c r="O573" s="12"/>
      <c r="P573" s="12"/>
      <c r="Q573" s="12"/>
      <c r="R573" s="12"/>
      <c r="S573" s="12"/>
      <c r="T573"/>
      <c r="U573"/>
    </row>
    <row r="574" spans="1:21" s="12" customFormat="1" ht="15" customHeight="1" x14ac:dyDescent="0.25">
      <c r="A574" s="65" t="s">
        <v>58</v>
      </c>
      <c r="B574" s="139" t="s">
        <v>277</v>
      </c>
      <c r="C574" s="139"/>
      <c r="D574" s="139"/>
      <c r="E574" s="139"/>
      <c r="F574" s="139"/>
      <c r="G574" s="139"/>
      <c r="H574" s="55"/>
      <c r="I574" s="86"/>
      <c r="J574" s="32"/>
      <c r="K574" s="212" t="s">
        <v>64</v>
      </c>
      <c r="L574" s="103"/>
      <c r="M574" s="1"/>
      <c r="N574" s="35"/>
      <c r="O574" s="38"/>
      <c r="P574" s="38"/>
      <c r="Q574" s="38"/>
      <c r="R574" s="38"/>
      <c r="S574" s="35"/>
    </row>
    <row r="575" spans="1:21" s="12" customFormat="1" ht="15" x14ac:dyDescent="0.25">
      <c r="A575" s="65" t="s">
        <v>59</v>
      </c>
      <c r="B575" s="528" t="str">
        <f>IF(E29=' Reference module'!B563,"Amount of loan used for another purpose (not used to purchase the rental property).","Amount of loan used for another purpose (not used to purchase the rental property). *")</f>
        <v>Amount of loan used for another purpose (not used to purchase the rental property). *</v>
      </c>
      <c r="C575" s="529"/>
      <c r="D575" s="529"/>
      <c r="E575" s="529"/>
      <c r="F575" s="529"/>
      <c r="G575" s="529"/>
      <c r="H575" s="55"/>
      <c r="I575" s="86"/>
      <c r="K575" s="212" t="s">
        <v>197</v>
      </c>
      <c r="L575" s="103"/>
      <c r="M575" s="1"/>
    </row>
    <row r="576" spans="1:21" s="12" customFormat="1" ht="15" x14ac:dyDescent="0.25">
      <c r="A576" s="66" t="s">
        <v>60</v>
      </c>
      <c r="B576" s="139" t="s">
        <v>73</v>
      </c>
      <c r="C576" s="139"/>
      <c r="D576" s="139"/>
      <c r="E576" s="139"/>
      <c r="F576" s="139"/>
      <c r="G576" s="139"/>
      <c r="H576" s="55"/>
      <c r="I576" s="86"/>
      <c r="K576" s="212" t="s">
        <v>64</v>
      </c>
      <c r="L576" s="103"/>
      <c r="M576" s="1"/>
    </row>
    <row r="577" spans="1:21" s="12" customFormat="1" ht="15" x14ac:dyDescent="0.25">
      <c r="A577" s="66" t="s">
        <v>57</v>
      </c>
      <c r="B577" s="512" t="s">
        <v>71</v>
      </c>
      <c r="C577" s="512"/>
      <c r="D577" s="512"/>
      <c r="E577" s="512"/>
      <c r="F577" s="512"/>
      <c r="G577" s="512"/>
      <c r="H577" s="55"/>
      <c r="I577" s="86"/>
      <c r="K577" s="212" t="s">
        <v>64</v>
      </c>
      <c r="L577" s="103"/>
      <c r="M577" s="1"/>
    </row>
    <row r="578" spans="1:21" s="12" customFormat="1" ht="15" x14ac:dyDescent="0.25">
      <c r="A578" s="66" t="s">
        <v>139</v>
      </c>
      <c r="B578" s="139" t="s">
        <v>64</v>
      </c>
      <c r="C578" s="139"/>
      <c r="D578" s="139"/>
      <c r="E578" s="139"/>
      <c r="F578" s="139"/>
      <c r="G578" s="139"/>
      <c r="H578" s="55"/>
      <c r="I578" s="86"/>
      <c r="K578" s="212" t="s">
        <v>64</v>
      </c>
      <c r="L578" s="103"/>
      <c r="M578" s="1"/>
      <c r="T578" s="32"/>
      <c r="U578" s="32"/>
    </row>
    <row r="579" spans="1:21" s="12" customFormat="1" ht="15" x14ac:dyDescent="0.25">
      <c r="A579" s="66" t="s">
        <v>140</v>
      </c>
      <c r="B579" s="139" t="s">
        <v>64</v>
      </c>
      <c r="C579" s="139"/>
      <c r="D579" s="139"/>
      <c r="E579" s="139"/>
      <c r="F579" s="139"/>
      <c r="G579" s="139"/>
      <c r="H579" s="55"/>
      <c r="I579" s="86"/>
      <c r="K579" s="212" t="s">
        <v>64</v>
      </c>
      <c r="L579" s="103"/>
      <c r="M579" s="1"/>
      <c r="N579" s="32"/>
      <c r="O579" s="32"/>
      <c r="P579" s="32"/>
      <c r="Q579" s="32"/>
      <c r="R579" s="32"/>
      <c r="S579" s="32"/>
    </row>
    <row r="580" spans="1:21" s="12" customFormat="1" ht="15.75" customHeight="1" x14ac:dyDescent="0.25">
      <c r="A580" s="66" t="s">
        <v>141</v>
      </c>
      <c r="B580" s="139" t="s">
        <v>64</v>
      </c>
      <c r="C580" s="139"/>
      <c r="D580" s="139"/>
      <c r="E580" s="139"/>
      <c r="F580" s="139"/>
      <c r="G580" s="139"/>
      <c r="H580" s="55"/>
      <c r="I580" s="86"/>
      <c r="K580" s="212" t="s">
        <v>64</v>
      </c>
      <c r="L580" s="103"/>
      <c r="M580" s="1"/>
    </row>
    <row r="581" spans="1:21" s="12" customFormat="1" ht="15.75" customHeight="1" x14ac:dyDescent="0.25">
      <c r="A581" s="66" t="s">
        <v>142</v>
      </c>
      <c r="B581" s="29" t="s">
        <v>64</v>
      </c>
      <c r="C581" s="139"/>
      <c r="D581" s="139"/>
      <c r="E581" s="139"/>
      <c r="F581" s="139"/>
      <c r="G581" s="139"/>
      <c r="H581" s="55"/>
      <c r="I581" s="86"/>
      <c r="K581" s="212" t="s">
        <v>64</v>
      </c>
      <c r="L581" s="103"/>
      <c r="M581" s="1"/>
    </row>
    <row r="582" spans="1:21" s="12" customFormat="1" ht="32.1" customHeight="1" x14ac:dyDescent="0.25">
      <c r="A582" s="67" t="s">
        <v>143</v>
      </c>
      <c r="B582" s="139" t="str">
        <f>IF(B572=$N$4,"Yes","No")</f>
        <v>No</v>
      </c>
      <c r="C582" s="139"/>
      <c r="D582" s="139"/>
      <c r="E582" s="139"/>
      <c r="F582" s="139"/>
      <c r="G582" s="139"/>
      <c r="H582" s="82"/>
      <c r="I582" s="86"/>
      <c r="K582" s="212" t="s">
        <v>64</v>
      </c>
      <c r="L582" s="103"/>
      <c r="M582" s="1"/>
    </row>
    <row r="583" spans="1:21" customFormat="1" ht="30.6" customHeight="1" x14ac:dyDescent="0.25">
      <c r="A583" s="65" t="s">
        <v>66</v>
      </c>
      <c r="B583" s="512" t="s">
        <v>311</v>
      </c>
      <c r="C583" s="512"/>
      <c r="D583" s="512"/>
      <c r="E583" s="512"/>
      <c r="F583" s="512"/>
      <c r="G583" s="512"/>
      <c r="H583" s="55"/>
      <c r="I583" s="85"/>
      <c r="J583" s="12"/>
      <c r="K583" s="212" t="s">
        <v>64</v>
      </c>
      <c r="L583" s="103"/>
      <c r="M583" s="1"/>
      <c r="N583" s="12"/>
      <c r="O583" s="12"/>
      <c r="P583" s="12"/>
      <c r="Q583" s="12"/>
      <c r="R583" s="12"/>
      <c r="S583" s="12"/>
      <c r="T583" s="12"/>
      <c r="U583" s="12"/>
    </row>
    <row r="584" spans="1:21" s="12" customFormat="1" ht="15.75" customHeight="1" thickBot="1" x14ac:dyDescent="0.25">
      <c r="A584" s="68"/>
      <c r="B584" s="37"/>
      <c r="C584" s="37"/>
      <c r="D584" s="37"/>
      <c r="E584" s="37"/>
      <c r="F584" s="37"/>
      <c r="G584" s="37"/>
      <c r="H584" s="55"/>
      <c r="I584" s="86"/>
      <c r="K584" s="212" t="s">
        <v>64</v>
      </c>
      <c r="L584" s="103"/>
      <c r="M584" s="1"/>
    </row>
    <row r="585" spans="1:21" s="12" customFormat="1" ht="15.75" customHeight="1" thickBot="1" x14ac:dyDescent="0.3">
      <c r="A585" s="204" t="s">
        <v>303</v>
      </c>
      <c r="B585" s="205" t="s">
        <v>312</v>
      </c>
      <c r="C585" s="206"/>
      <c r="D585" s="206"/>
      <c r="E585" s="206"/>
      <c r="F585" s="206"/>
      <c r="G585" s="206"/>
      <c r="H585" s="207"/>
      <c r="I585" s="86"/>
      <c r="K585" s="212" t="s">
        <v>64</v>
      </c>
      <c r="L585" s="103"/>
      <c r="M585" s="1"/>
    </row>
    <row r="586" spans="1:21" s="12" customFormat="1" ht="13.5" customHeight="1" x14ac:dyDescent="0.25">
      <c r="A586" s="65" t="s">
        <v>57</v>
      </c>
      <c r="B586" s="139" t="s">
        <v>129</v>
      </c>
      <c r="C586" s="139"/>
      <c r="D586" s="139"/>
      <c r="E586" s="139"/>
      <c r="F586" s="139"/>
      <c r="G586" s="139"/>
      <c r="H586" s="55"/>
      <c r="I586" s="86"/>
      <c r="K586" s="212" t="s">
        <v>64</v>
      </c>
      <c r="L586" s="103"/>
      <c r="M586" s="1"/>
    </row>
    <row r="587" spans="1:21" s="12" customFormat="1" ht="29.25" x14ac:dyDescent="0.25">
      <c r="A587" s="64"/>
      <c r="B587" s="30" t="str">
        <f>CONCATENATE($O$2&amp;": "&amp;VLOOKUP($B586,$N$3:$U$23,2,0))</f>
        <v>Font: Arial</v>
      </c>
      <c r="C587" s="30" t="str">
        <f>CONCATENATE($P$2&amp;": "&amp;VLOOKUP($B586,$N$3:$U$23,3,0))</f>
        <v>T-face: Normal</v>
      </c>
      <c r="D587" s="30" t="str">
        <f>CONCATENATE($Q$2&amp;": "&amp;VLOOKUP($B586,$N$3:$U$23,4,0))</f>
        <v>Font size: 11</v>
      </c>
      <c r="E587" s="30" t="str">
        <f>CONCATENATE($R$2&amp;": "&amp;VLOOKUP($B586,$N$3:$U$23,5,0))</f>
        <v>Row height: Dependant</v>
      </c>
      <c r="F587" s="30" t="str">
        <f>CONCATENATE($S$2&amp;": "&amp;VLOOKUP($B586,$N$3:$U$23,6,0))</f>
        <v>Text col: Black</v>
      </c>
      <c r="G587" s="30" t="str">
        <f>CONCATENATE($T$2&amp;": "&amp;VLOOKUP($B586,$N$3:$U$23,7,0))</f>
        <v>BG col: Sky blue</v>
      </c>
      <c r="H587" s="80" t="str">
        <f>CONCATENATE($U$2&amp;": "&amp;VLOOKUP($B586,$N$3:$U$23,8,0))</f>
        <v>Just: Centre</v>
      </c>
      <c r="I587" s="86"/>
      <c r="K587" s="212" t="s">
        <v>64</v>
      </c>
      <c r="L587" s="103"/>
      <c r="M587" s="1"/>
      <c r="T587"/>
      <c r="U587"/>
    </row>
    <row r="588" spans="1:21" s="12" customFormat="1" ht="15" x14ac:dyDescent="0.25">
      <c r="A588" s="65" t="s">
        <v>58</v>
      </c>
      <c r="B588" s="139" t="s">
        <v>126</v>
      </c>
      <c r="C588" s="139"/>
      <c r="D588" s="139"/>
      <c r="E588" s="139"/>
      <c r="F588" s="139"/>
      <c r="G588" s="139"/>
      <c r="H588" s="55"/>
      <c r="I588" s="86"/>
      <c r="K588" s="212" t="s">
        <v>64</v>
      </c>
      <c r="L588" s="103"/>
      <c r="M588" s="1"/>
      <c r="N588" s="35"/>
      <c r="O588" s="38"/>
      <c r="P588" s="38"/>
      <c r="Q588" s="38"/>
      <c r="R588" s="38"/>
      <c r="S588" s="35"/>
    </row>
    <row r="589" spans="1:21" s="12" customFormat="1" ht="15" x14ac:dyDescent="0.25">
      <c r="A589" s="65" t="s">
        <v>59</v>
      </c>
      <c r="B589" s="94">
        <f>'Borrowing expenses'!E30</f>
        <v>0</v>
      </c>
      <c r="C589" s="139"/>
      <c r="D589" s="139"/>
      <c r="E589" s="139"/>
      <c r="F589" s="139"/>
      <c r="G589" s="139"/>
      <c r="H589" s="55"/>
      <c r="I589" s="86"/>
      <c r="K589" s="212" t="s">
        <v>197</v>
      </c>
      <c r="L589" s="103"/>
      <c r="M589" s="1"/>
    </row>
    <row r="590" spans="1:21" s="12" customFormat="1" ht="15" x14ac:dyDescent="0.25">
      <c r="A590" s="66" t="s">
        <v>224</v>
      </c>
      <c r="B590" s="89" t="s">
        <v>279</v>
      </c>
      <c r="C590" s="139"/>
      <c r="D590" s="139"/>
      <c r="E590" s="139"/>
      <c r="F590" s="139"/>
      <c r="G590" s="139"/>
      <c r="H590" s="55"/>
      <c r="I590" s="86"/>
      <c r="K590" s="212" t="s">
        <v>64</v>
      </c>
      <c r="L590" s="103"/>
      <c r="M590" s="1"/>
    </row>
    <row r="591" spans="1:21" s="12" customFormat="1" ht="14.1" customHeight="1" x14ac:dyDescent="0.25">
      <c r="A591" s="66" t="s">
        <v>57</v>
      </c>
      <c r="B591" s="512" t="s">
        <v>135</v>
      </c>
      <c r="C591" s="512"/>
      <c r="D591" s="512"/>
      <c r="E591" s="512"/>
      <c r="F591" s="512"/>
      <c r="G591" s="512"/>
      <c r="H591" s="55"/>
      <c r="I591" s="86"/>
      <c r="K591" s="212" t="s">
        <v>64</v>
      </c>
      <c r="L591" s="103"/>
      <c r="M591" s="1"/>
    </row>
    <row r="592" spans="1:21" s="12" customFormat="1" ht="15" x14ac:dyDescent="0.25">
      <c r="A592" s="66" t="s">
        <v>139</v>
      </c>
      <c r="B592" s="139">
        <v>0</v>
      </c>
      <c r="C592" s="139"/>
      <c r="D592" s="139"/>
      <c r="E592" s="139"/>
      <c r="F592" s="139"/>
      <c r="G592" s="139"/>
      <c r="H592" s="55"/>
      <c r="I592" s="86"/>
      <c r="K592" s="212" t="s">
        <v>197</v>
      </c>
      <c r="L592" s="103"/>
      <c r="M592" s="1"/>
    </row>
    <row r="593" spans="1:21" s="12" customFormat="1" ht="15.75" customHeight="1" x14ac:dyDescent="0.25">
      <c r="A593" s="66" t="s">
        <v>140</v>
      </c>
      <c r="B593" s="226">
        <f>IF(AND(B433=0,B589=0),0,IF(B433&lt;&gt;"",B433-0.01,99999999.99))</f>
        <v>0</v>
      </c>
      <c r="C593" s="139"/>
      <c r="D593" s="139"/>
      <c r="E593" s="139"/>
      <c r="F593" s="139"/>
      <c r="G593" s="139"/>
      <c r="H593" s="55"/>
      <c r="I593" s="86"/>
      <c r="K593" s="212" t="s">
        <v>197</v>
      </c>
      <c r="L593" s="103"/>
      <c r="M593" s="1"/>
    </row>
    <row r="594" spans="1:21" s="12" customFormat="1" ht="15.75" customHeight="1" x14ac:dyDescent="0.25">
      <c r="A594" s="66" t="s">
        <v>141</v>
      </c>
      <c r="B594" s="524" t="s">
        <v>276</v>
      </c>
      <c r="C594" s="524"/>
      <c r="D594" s="524"/>
      <c r="E594" s="524"/>
      <c r="F594" s="524"/>
      <c r="G594" s="524"/>
      <c r="H594" s="55"/>
      <c r="I594" s="86"/>
      <c r="K594" s="212" t="s">
        <v>64</v>
      </c>
      <c r="L594" s="103"/>
      <c r="M594" s="1"/>
    </row>
    <row r="595" spans="1:21" s="12" customFormat="1" ht="15.75" customHeight="1" x14ac:dyDescent="0.25">
      <c r="A595" s="66" t="s">
        <v>142</v>
      </c>
      <c r="B595" s="29" t="s">
        <v>64</v>
      </c>
      <c r="C595" s="139"/>
      <c r="D595" s="139"/>
      <c r="E595" s="139"/>
      <c r="F595" s="139"/>
      <c r="G595" s="139"/>
      <c r="H595" s="55"/>
      <c r="I595" s="86"/>
      <c r="K595" s="212" t="s">
        <v>64</v>
      </c>
      <c r="L595" s="103"/>
      <c r="M595" s="1"/>
    </row>
    <row r="596" spans="1:21" customFormat="1" ht="30" x14ac:dyDescent="0.25">
      <c r="A596" s="67" t="s">
        <v>143</v>
      </c>
      <c r="B596" s="139" t="str">
        <f>IF(B586=$N$4,"Yes","No")</f>
        <v>Yes</v>
      </c>
      <c r="C596" s="139"/>
      <c r="D596" s="139"/>
      <c r="E596" s="139"/>
      <c r="F596" s="139"/>
      <c r="G596" s="139"/>
      <c r="H596" s="82"/>
      <c r="I596" s="85"/>
      <c r="J596" s="12"/>
      <c r="K596" s="212" t="s">
        <v>64</v>
      </c>
      <c r="L596" s="103"/>
      <c r="M596" s="1"/>
      <c r="N596" s="12"/>
      <c r="O596" s="12"/>
      <c r="P596" s="12"/>
      <c r="Q596" s="12"/>
      <c r="R596" s="12"/>
      <c r="S596" s="12"/>
      <c r="T596" s="12"/>
      <c r="U596" s="12"/>
    </row>
    <row r="597" spans="1:21" s="12" customFormat="1" ht="31.5" customHeight="1" x14ac:dyDescent="0.25">
      <c r="A597" s="65" t="s">
        <v>66</v>
      </c>
      <c r="B597" s="512" t="s">
        <v>421</v>
      </c>
      <c r="C597" s="512"/>
      <c r="D597" s="512"/>
      <c r="E597" s="512"/>
      <c r="F597" s="512"/>
      <c r="G597" s="512"/>
      <c r="H597" s="55"/>
      <c r="I597" s="86"/>
      <c r="J597" s="34"/>
      <c r="K597" s="212" t="s">
        <v>64</v>
      </c>
      <c r="L597" s="103"/>
      <c r="M597" s="1"/>
    </row>
    <row r="598" spans="1:21" s="12" customFormat="1" ht="15.75" customHeight="1" thickBot="1" x14ac:dyDescent="0.25">
      <c r="A598" s="68"/>
      <c r="B598" s="37"/>
      <c r="C598" s="37"/>
      <c r="D598" s="37"/>
      <c r="E598" s="37"/>
      <c r="F598" s="37"/>
      <c r="G598" s="37"/>
      <c r="H598" s="55"/>
      <c r="I598" s="86"/>
      <c r="K598" s="212" t="s">
        <v>64</v>
      </c>
      <c r="L598" s="103"/>
      <c r="M598" s="1"/>
    </row>
    <row r="599" spans="1:21" s="12" customFormat="1" ht="15.75" thickBot="1" x14ac:dyDescent="0.3">
      <c r="A599" s="204" t="s">
        <v>178</v>
      </c>
      <c r="B599" s="205" t="s">
        <v>313</v>
      </c>
      <c r="C599" s="206"/>
      <c r="D599" s="206"/>
      <c r="E599" s="206"/>
      <c r="F599" s="206"/>
      <c r="G599" s="206"/>
      <c r="H599" s="207"/>
      <c r="I599" s="86"/>
      <c r="K599" s="212" t="s">
        <v>64</v>
      </c>
      <c r="L599" s="103"/>
      <c r="M599" s="1"/>
    </row>
    <row r="600" spans="1:21" s="12" customFormat="1" ht="13.5" customHeight="1" x14ac:dyDescent="0.25">
      <c r="A600" s="65" t="s">
        <v>57</v>
      </c>
      <c r="B600" s="139" t="s">
        <v>215</v>
      </c>
      <c r="C600" s="139"/>
      <c r="D600" s="139"/>
      <c r="E600" s="139"/>
      <c r="F600" s="139"/>
      <c r="G600" s="139"/>
      <c r="H600" s="55"/>
      <c r="I600" s="86"/>
      <c r="K600" s="212" t="s">
        <v>64</v>
      </c>
      <c r="L600" s="103"/>
      <c r="M600" s="1"/>
    </row>
    <row r="601" spans="1:21" s="32" customFormat="1" ht="29.25" x14ac:dyDescent="0.25">
      <c r="A601" s="64"/>
      <c r="B601" s="30" t="str">
        <f>CONCATENATE($O$2&amp;": "&amp;VLOOKUP($B600,$N$3:$U$23,2,0))</f>
        <v>Font: Arial</v>
      </c>
      <c r="C601" s="30" t="str">
        <f>CONCATENATE($P$2&amp;": "&amp;VLOOKUP($B600,$N$3:$U$23,3,0))</f>
        <v>T-face: Normal</v>
      </c>
      <c r="D601" s="30" t="str">
        <f>CONCATENATE($Q$2&amp;": "&amp;VLOOKUP($B600,$N$3:$U$23,4,0))</f>
        <v>Font size: 11</v>
      </c>
      <c r="E601" s="30" t="str">
        <f>CONCATENATE($R$2&amp;": "&amp;VLOOKUP($B600,$N$3:$U$23,5,0))</f>
        <v>Row height: 30</v>
      </c>
      <c r="F601" s="30" t="str">
        <f>CONCATENATE($S$2&amp;": "&amp;VLOOKUP($B600,$N$3:$U$23,6,0))</f>
        <v>Text col: Black</v>
      </c>
      <c r="G601" s="30" t="str">
        <f>CONCATENATE($T$2&amp;": "&amp;VLOOKUP($B600,$N$3:$U$23,7,0))</f>
        <v>BG col: White</v>
      </c>
      <c r="H601" s="80" t="str">
        <f>CONCATENATE($U$2&amp;": "&amp;VLOOKUP($B600,$N$3:$U$23,8,0))</f>
        <v>Just: Left</v>
      </c>
      <c r="I601" s="88"/>
      <c r="J601" s="12"/>
      <c r="K601" s="212" t="s">
        <v>64</v>
      </c>
      <c r="L601" s="103"/>
      <c r="M601" s="1"/>
      <c r="N601" s="12"/>
      <c r="O601" s="12"/>
      <c r="P601" s="12"/>
      <c r="Q601" s="12"/>
      <c r="R601" s="12"/>
      <c r="S601" s="12"/>
      <c r="T601"/>
      <c r="U601"/>
    </row>
    <row r="602" spans="1:21" s="12" customFormat="1" ht="15" customHeight="1" x14ac:dyDescent="0.25">
      <c r="A602" s="65" t="s">
        <v>58</v>
      </c>
      <c r="B602" s="139" t="s">
        <v>314</v>
      </c>
      <c r="C602" s="139"/>
      <c r="D602" s="139"/>
      <c r="E602" s="139"/>
      <c r="F602" s="139"/>
      <c r="G602" s="139"/>
      <c r="H602" s="55"/>
      <c r="I602" s="86"/>
      <c r="J602" s="32"/>
      <c r="K602" s="212" t="s">
        <v>64</v>
      </c>
      <c r="L602" s="103"/>
      <c r="M602" s="1"/>
      <c r="N602" s="35"/>
      <c r="O602" s="38"/>
      <c r="P602" s="38"/>
      <c r="Q602" s="38"/>
      <c r="R602" s="38"/>
      <c r="S602" s="35"/>
    </row>
    <row r="603" spans="1:21" s="12" customFormat="1" ht="15" x14ac:dyDescent="0.25">
      <c r="A603" s="65" t="s">
        <v>59</v>
      </c>
      <c r="B603" s="521" t="s">
        <v>252</v>
      </c>
      <c r="C603" s="512"/>
      <c r="D603" s="512"/>
      <c r="E603" s="512"/>
      <c r="F603" s="512"/>
      <c r="G603" s="512"/>
      <c r="H603" s="55"/>
      <c r="I603" s="86"/>
      <c r="K603" s="212" t="s">
        <v>197</v>
      </c>
      <c r="L603" s="103"/>
      <c r="M603" s="1"/>
    </row>
    <row r="604" spans="1:21" s="12" customFormat="1" ht="15" x14ac:dyDescent="0.25">
      <c r="A604" s="66" t="s">
        <v>60</v>
      </c>
      <c r="B604" s="139" t="s">
        <v>73</v>
      </c>
      <c r="C604" s="139"/>
      <c r="D604" s="139"/>
      <c r="E604" s="139"/>
      <c r="F604" s="139"/>
      <c r="G604" s="139"/>
      <c r="H604" s="55"/>
      <c r="I604" s="86"/>
      <c r="K604" s="212" t="s">
        <v>64</v>
      </c>
      <c r="L604" s="103"/>
      <c r="M604" s="1"/>
    </row>
    <row r="605" spans="1:21" s="12" customFormat="1" ht="15" x14ac:dyDescent="0.25">
      <c r="A605" s="66" t="s">
        <v>57</v>
      </c>
      <c r="B605" s="512" t="s">
        <v>71</v>
      </c>
      <c r="C605" s="512"/>
      <c r="D605" s="512"/>
      <c r="E605" s="512"/>
      <c r="F605" s="512"/>
      <c r="G605" s="512"/>
      <c r="H605" s="55"/>
      <c r="I605" s="86"/>
      <c r="K605" s="212" t="s">
        <v>64</v>
      </c>
      <c r="L605" s="103"/>
      <c r="M605" s="1"/>
    </row>
    <row r="606" spans="1:21" s="12" customFormat="1" ht="15" x14ac:dyDescent="0.25">
      <c r="A606" s="66" t="s">
        <v>139</v>
      </c>
      <c r="B606" s="139" t="s">
        <v>64</v>
      </c>
      <c r="C606" s="139"/>
      <c r="D606" s="139"/>
      <c r="E606" s="139"/>
      <c r="F606" s="139"/>
      <c r="G606" s="139"/>
      <c r="H606" s="55"/>
      <c r="I606" s="86"/>
      <c r="K606" s="212" t="s">
        <v>64</v>
      </c>
      <c r="L606" s="103"/>
      <c r="M606" s="1"/>
      <c r="T606" s="32"/>
      <c r="U606" s="32"/>
    </row>
    <row r="607" spans="1:21" s="12" customFormat="1" ht="15" x14ac:dyDescent="0.25">
      <c r="A607" s="66" t="s">
        <v>140</v>
      </c>
      <c r="B607" s="139" t="s">
        <v>64</v>
      </c>
      <c r="C607" s="139"/>
      <c r="D607" s="139"/>
      <c r="E607" s="139"/>
      <c r="F607" s="139"/>
      <c r="G607" s="139"/>
      <c r="H607" s="55"/>
      <c r="I607" s="86"/>
      <c r="K607" s="212" t="s">
        <v>64</v>
      </c>
      <c r="L607" s="103"/>
      <c r="M607" s="1"/>
      <c r="N607" s="32"/>
      <c r="O607" s="32"/>
      <c r="P607" s="32"/>
      <c r="Q607" s="32"/>
      <c r="R607" s="32"/>
      <c r="S607" s="32"/>
    </row>
    <row r="608" spans="1:21" s="12" customFormat="1" ht="15.75" customHeight="1" x14ac:dyDescent="0.25">
      <c r="A608" s="66" t="s">
        <v>141</v>
      </c>
      <c r="B608" s="139" t="s">
        <v>64</v>
      </c>
      <c r="C608" s="139"/>
      <c r="D608" s="139"/>
      <c r="E608" s="139"/>
      <c r="F608" s="139"/>
      <c r="G608" s="139"/>
      <c r="H608" s="55"/>
      <c r="I608" s="86"/>
      <c r="K608" s="212" t="s">
        <v>64</v>
      </c>
      <c r="L608" s="103"/>
      <c r="M608" s="1"/>
    </row>
    <row r="609" spans="1:21" s="12" customFormat="1" ht="15.75" customHeight="1" x14ac:dyDescent="0.25">
      <c r="A609" s="66" t="s">
        <v>142</v>
      </c>
      <c r="B609" s="29" t="s">
        <v>64</v>
      </c>
      <c r="C609" s="139"/>
      <c r="D609" s="139"/>
      <c r="E609" s="139"/>
      <c r="F609" s="139"/>
      <c r="G609" s="139"/>
      <c r="H609" s="55"/>
      <c r="I609" s="86"/>
      <c r="K609" s="212" t="s">
        <v>64</v>
      </c>
      <c r="L609" s="103"/>
      <c r="M609" s="1"/>
    </row>
    <row r="610" spans="1:21" s="12" customFormat="1" ht="29.1" customHeight="1" x14ac:dyDescent="0.25">
      <c r="A610" s="67" t="s">
        <v>143</v>
      </c>
      <c r="B610" s="139" t="s">
        <v>13</v>
      </c>
      <c r="C610" s="139"/>
      <c r="D610" s="139"/>
      <c r="E610" s="139"/>
      <c r="F610" s="139"/>
      <c r="G610" s="139"/>
      <c r="H610" s="82"/>
      <c r="I610" s="86"/>
      <c r="K610" s="212" t="s">
        <v>64</v>
      </c>
      <c r="L610" s="103"/>
      <c r="M610" s="1"/>
    </row>
    <row r="611" spans="1:21" customFormat="1" ht="15" x14ac:dyDescent="0.25">
      <c r="A611" s="65" t="s">
        <v>66</v>
      </c>
      <c r="B611" s="512" t="s">
        <v>315</v>
      </c>
      <c r="C611" s="512"/>
      <c r="D611" s="512"/>
      <c r="E611" s="512"/>
      <c r="F611" s="512"/>
      <c r="G611" s="512"/>
      <c r="H611" s="55"/>
      <c r="I611" s="85"/>
      <c r="J611" s="12"/>
      <c r="K611" s="212" t="s">
        <v>64</v>
      </c>
      <c r="L611" s="103"/>
      <c r="M611" s="1"/>
      <c r="N611" s="12"/>
      <c r="O611" s="12"/>
      <c r="P611" s="12"/>
      <c r="Q611" s="12"/>
      <c r="R611" s="12"/>
      <c r="S611" s="12"/>
      <c r="T611" s="12"/>
      <c r="U611" s="12"/>
    </row>
    <row r="612" spans="1:21" s="12" customFormat="1" ht="15.75" customHeight="1" thickBot="1" x14ac:dyDescent="0.25">
      <c r="A612" s="68"/>
      <c r="B612" s="37"/>
      <c r="C612" s="37"/>
      <c r="D612" s="37"/>
      <c r="E612" s="37"/>
      <c r="F612" s="37"/>
      <c r="G612" s="37"/>
      <c r="H612" s="55"/>
      <c r="I612" s="86"/>
      <c r="K612" s="212" t="s">
        <v>64</v>
      </c>
      <c r="L612" s="103"/>
      <c r="M612" s="1"/>
    </row>
    <row r="613" spans="1:21" s="12" customFormat="1" ht="15.75" customHeight="1" thickBot="1" x14ac:dyDescent="0.3">
      <c r="A613" s="204" t="s">
        <v>316</v>
      </c>
      <c r="B613" s="205" t="s">
        <v>317</v>
      </c>
      <c r="C613" s="206"/>
      <c r="D613" s="206"/>
      <c r="E613" s="206"/>
      <c r="F613" s="206"/>
      <c r="G613" s="206"/>
      <c r="H613" s="207"/>
      <c r="I613" s="86"/>
      <c r="K613" s="212" t="s">
        <v>64</v>
      </c>
      <c r="L613" s="103"/>
      <c r="M613" s="1"/>
    </row>
    <row r="614" spans="1:21" s="12" customFormat="1" ht="13.5" customHeight="1" x14ac:dyDescent="0.25">
      <c r="A614" s="65" t="s">
        <v>57</v>
      </c>
      <c r="B614" s="37" t="s">
        <v>137</v>
      </c>
      <c r="C614" s="37"/>
      <c r="D614" s="37"/>
      <c r="E614" s="37"/>
      <c r="F614" s="37"/>
      <c r="G614" s="37"/>
      <c r="H614" s="55"/>
      <c r="I614" s="86"/>
      <c r="K614" s="212" t="s">
        <v>64</v>
      </c>
      <c r="L614" s="103"/>
      <c r="M614" s="1"/>
    </row>
    <row r="615" spans="1:21" s="12" customFormat="1" ht="27.6" customHeight="1" x14ac:dyDescent="0.25">
      <c r="A615" s="65"/>
      <c r="B615" s="30" t="str">
        <f>CONCATENATE($O$2&amp;": "&amp;VLOOKUP($B614,$N$3:$U$23,2,0))</f>
        <v>Font: Arial</v>
      </c>
      <c r="C615" s="30" t="str">
        <f>CONCATENATE($P$2&amp;": "&amp;VLOOKUP($B614,$N$3:$U$23,3,0))</f>
        <v>T-face: Normal</v>
      </c>
      <c r="D615" s="30" t="str">
        <f>CONCATENATE($Q$2&amp;": "&amp;VLOOKUP($B614,$N$3:$U$23,4,0))</f>
        <v>Font size: 11</v>
      </c>
      <c r="E615" s="30" t="str">
        <f>CONCATENATE($R$2&amp;": "&amp;VLOOKUP($B614,$N$3:$U$23,5,0))</f>
        <v>Row height: Dependant</v>
      </c>
      <c r="F615" s="30" t="str">
        <f>CONCATENATE($S$2&amp;": "&amp;VLOOKUP($B614,$N$3:$U$23,6,0))</f>
        <v>Text col: Black</v>
      </c>
      <c r="G615" s="30" t="str">
        <f>CONCATENATE($T$2&amp;": "&amp;VLOOKUP($B614,$N$3:$U$23,7,0))</f>
        <v>BG col: White</v>
      </c>
      <c r="H615" s="80" t="str">
        <f>CONCATENATE($U$2&amp;": "&amp;VLOOKUP($B614,$N$3:$U$23,8,0))</f>
        <v>Just: Left</v>
      </c>
      <c r="I615" s="86"/>
      <c r="K615" s="212" t="s">
        <v>64</v>
      </c>
      <c r="L615" s="103"/>
      <c r="M615" s="1"/>
      <c r="T615"/>
      <c r="U615"/>
    </row>
    <row r="616" spans="1:21" s="12" customFormat="1" ht="62.1" customHeight="1" x14ac:dyDescent="0.25">
      <c r="A616" s="64" t="s">
        <v>188</v>
      </c>
      <c r="B616" s="522" t="s">
        <v>320</v>
      </c>
      <c r="C616" s="523"/>
      <c r="D616" s="523"/>
      <c r="E616" s="523"/>
      <c r="F616" s="523"/>
      <c r="G616" s="523"/>
      <c r="H616" s="80"/>
      <c r="I616" s="86"/>
      <c r="K616" s="212" t="s">
        <v>64</v>
      </c>
      <c r="L616" s="103"/>
      <c r="M616" s="1"/>
      <c r="T616"/>
      <c r="U616"/>
    </row>
    <row r="617" spans="1:21" s="12" customFormat="1" ht="15" x14ac:dyDescent="0.25">
      <c r="A617" s="65" t="s">
        <v>58</v>
      </c>
      <c r="B617" s="139" t="s">
        <v>319</v>
      </c>
      <c r="C617" s="139"/>
      <c r="D617" s="139"/>
      <c r="E617" s="139"/>
      <c r="F617" s="139"/>
      <c r="G617" s="139"/>
      <c r="H617" s="55"/>
      <c r="I617" s="86"/>
      <c r="K617" s="212" t="s">
        <v>64</v>
      </c>
      <c r="L617" s="103"/>
      <c r="M617" s="1"/>
      <c r="N617" s="35"/>
      <c r="O617" s="38"/>
      <c r="P617" s="38"/>
      <c r="Q617" s="38"/>
      <c r="R617" s="38"/>
      <c r="S617" s="35"/>
    </row>
    <row r="618" spans="1:21" s="12" customFormat="1" ht="15" x14ac:dyDescent="0.25">
      <c r="A618" s="65" t="s">
        <v>59</v>
      </c>
      <c r="B618" s="214">
        <f>'Borrowing expenses'!E31</f>
        <v>0</v>
      </c>
      <c r="C618" s="139"/>
      <c r="D618" s="139"/>
      <c r="E618" s="139"/>
      <c r="F618" s="139"/>
      <c r="G618" s="139"/>
      <c r="H618" s="55"/>
      <c r="I618" s="86"/>
      <c r="K618" s="212" t="s">
        <v>197</v>
      </c>
      <c r="L618" s="103"/>
      <c r="M618" s="1"/>
    </row>
    <row r="619" spans="1:21" s="12" customFormat="1" ht="15" x14ac:dyDescent="0.25">
      <c r="A619" s="66" t="s">
        <v>224</v>
      </c>
      <c r="B619" s="89" t="s">
        <v>64</v>
      </c>
      <c r="C619" s="139"/>
      <c r="D619" s="139"/>
      <c r="E619" s="139"/>
      <c r="F619" s="139"/>
      <c r="G619" s="139"/>
      <c r="H619" s="55"/>
      <c r="I619" s="86"/>
      <c r="K619" s="212" t="s">
        <v>64</v>
      </c>
      <c r="L619" s="103"/>
      <c r="M619" s="1"/>
    </row>
    <row r="620" spans="1:21" s="12" customFormat="1" ht="15" x14ac:dyDescent="0.25">
      <c r="A620" s="66" t="s">
        <v>57</v>
      </c>
      <c r="B620" s="512" t="s">
        <v>136</v>
      </c>
      <c r="C620" s="512"/>
      <c r="D620" s="512"/>
      <c r="E620" s="512"/>
      <c r="F620" s="512"/>
      <c r="G620" s="512"/>
      <c r="H620" s="55"/>
      <c r="I620" s="86"/>
      <c r="K620" s="212" t="s">
        <v>64</v>
      </c>
      <c r="L620" s="103"/>
      <c r="M620" s="1"/>
    </row>
    <row r="621" spans="1:21" s="12" customFormat="1" ht="15" x14ac:dyDescent="0.25">
      <c r="A621" s="66" t="s">
        <v>139</v>
      </c>
      <c r="B621" s="139" t="s">
        <v>64</v>
      </c>
      <c r="C621" s="139"/>
      <c r="D621" s="139"/>
      <c r="E621" s="139"/>
      <c r="F621" s="139"/>
      <c r="G621" s="139"/>
      <c r="H621" s="55"/>
      <c r="I621" s="86"/>
      <c r="K621" s="212" t="s">
        <v>64</v>
      </c>
      <c r="L621" s="103"/>
      <c r="M621" s="1"/>
    </row>
    <row r="622" spans="1:21" s="12" customFormat="1" ht="15.75" customHeight="1" x14ac:dyDescent="0.25">
      <c r="A622" s="66" t="s">
        <v>140</v>
      </c>
      <c r="B622" s="28" t="s">
        <v>64</v>
      </c>
      <c r="C622" s="139"/>
      <c r="D622" s="139"/>
      <c r="E622" s="139"/>
      <c r="F622" s="139"/>
      <c r="G622" s="139"/>
      <c r="H622" s="55"/>
      <c r="I622" s="86"/>
      <c r="K622" s="212" t="s">
        <v>64</v>
      </c>
      <c r="L622" s="103"/>
      <c r="M622" s="1"/>
    </row>
    <row r="623" spans="1:21" s="12" customFormat="1" ht="15.75" customHeight="1" x14ac:dyDescent="0.25">
      <c r="A623" s="66" t="s">
        <v>141</v>
      </c>
      <c r="B623" s="519" t="s">
        <v>64</v>
      </c>
      <c r="C623" s="519"/>
      <c r="D623" s="519"/>
      <c r="E623" s="519"/>
      <c r="F623" s="519"/>
      <c r="G623" s="519"/>
      <c r="H623" s="55"/>
      <c r="I623" s="86"/>
      <c r="K623" s="212" t="s">
        <v>64</v>
      </c>
      <c r="L623" s="103"/>
      <c r="M623" s="1"/>
    </row>
    <row r="624" spans="1:21" s="12" customFormat="1" ht="15.75" customHeight="1" x14ac:dyDescent="0.25">
      <c r="A624" s="66" t="s">
        <v>142</v>
      </c>
      <c r="B624" s="94">
        <f>IF('Borrowing expenses'!$E$29="Yes",'Borrowing expenses'!$E$26-'Borrowing expenses'!$E$30,'Borrowing expenses'!$E$26)</f>
        <v>0</v>
      </c>
      <c r="C624" s="139"/>
      <c r="D624" s="139"/>
      <c r="E624" s="139"/>
      <c r="F624" s="139"/>
      <c r="G624" s="139"/>
      <c r="H624" s="55"/>
      <c r="I624" s="86"/>
      <c r="K624" s="212" t="s">
        <v>197</v>
      </c>
      <c r="L624" s="103"/>
      <c r="M624" s="1"/>
    </row>
    <row r="625" spans="1:21" customFormat="1" ht="30" x14ac:dyDescent="0.25">
      <c r="A625" s="67" t="s">
        <v>143</v>
      </c>
      <c r="B625" s="139" t="str">
        <f>IF(B614=$N$4,"Yes","No")</f>
        <v>No</v>
      </c>
      <c r="C625" s="139"/>
      <c r="D625" s="139"/>
      <c r="E625" s="139"/>
      <c r="F625" s="139"/>
      <c r="G625" s="139"/>
      <c r="H625" s="82"/>
      <c r="I625" s="85"/>
      <c r="J625" s="12"/>
      <c r="K625" s="212" t="s">
        <v>64</v>
      </c>
      <c r="L625" s="103"/>
      <c r="M625" s="1"/>
      <c r="N625" s="12"/>
      <c r="O625" s="12"/>
      <c r="P625" s="12"/>
      <c r="Q625" s="12"/>
      <c r="R625" s="12"/>
      <c r="S625" s="12"/>
      <c r="T625" s="12"/>
      <c r="U625" s="12"/>
    </row>
    <row r="626" spans="1:21" s="12" customFormat="1" ht="15" customHeight="1" x14ac:dyDescent="0.25">
      <c r="A626" s="65" t="s">
        <v>66</v>
      </c>
      <c r="B626" s="512" t="s">
        <v>318</v>
      </c>
      <c r="C626" s="512"/>
      <c r="D626" s="512"/>
      <c r="E626" s="512"/>
      <c r="F626" s="512"/>
      <c r="G626" s="512"/>
      <c r="H626" s="55"/>
      <c r="I626" s="86"/>
      <c r="J626" s="34"/>
      <c r="K626" s="212" t="s">
        <v>64</v>
      </c>
      <c r="L626" s="103"/>
      <c r="M626" s="1"/>
    </row>
    <row r="627" spans="1:21" s="12" customFormat="1" ht="15.75" customHeight="1" thickBot="1" x14ac:dyDescent="0.25">
      <c r="A627" s="68"/>
      <c r="B627" s="37"/>
      <c r="C627" s="37"/>
      <c r="D627" s="37"/>
      <c r="E627" s="37"/>
      <c r="F627" s="37"/>
      <c r="G627" s="37"/>
      <c r="H627" s="55"/>
      <c r="I627" s="86"/>
      <c r="K627" s="212" t="s">
        <v>64</v>
      </c>
      <c r="L627" s="103"/>
      <c r="M627" s="1"/>
    </row>
    <row r="628" spans="1:21" s="12" customFormat="1" ht="15.75" thickBot="1" x14ac:dyDescent="0.3">
      <c r="A628" s="204" t="s">
        <v>179</v>
      </c>
      <c r="B628" s="205" t="s">
        <v>120</v>
      </c>
      <c r="C628" s="206"/>
      <c r="D628" s="206"/>
      <c r="E628" s="206"/>
      <c r="F628" s="206"/>
      <c r="G628" s="206"/>
      <c r="H628" s="207"/>
      <c r="I628" s="86"/>
      <c r="K628" s="212" t="s">
        <v>64</v>
      </c>
      <c r="L628" s="103"/>
      <c r="M628" s="1"/>
    </row>
    <row r="629" spans="1:21" s="12" customFormat="1" ht="13.5" customHeight="1" x14ac:dyDescent="0.25">
      <c r="A629" s="65" t="s">
        <v>57</v>
      </c>
      <c r="B629" s="37" t="s">
        <v>145</v>
      </c>
      <c r="C629" s="37"/>
      <c r="D629" s="37"/>
      <c r="E629" s="37"/>
      <c r="F629" s="37"/>
      <c r="G629" s="37"/>
      <c r="H629" s="55"/>
      <c r="I629" s="86"/>
      <c r="K629" s="212" t="s">
        <v>64</v>
      </c>
      <c r="L629" s="103"/>
      <c r="M629" s="1"/>
    </row>
    <row r="630" spans="1:21" s="32" customFormat="1" ht="29.25" x14ac:dyDescent="0.25">
      <c r="A630" s="64"/>
      <c r="B630" s="30" t="str">
        <f>CONCATENATE($O$2&amp;": "&amp;VLOOKUP($B629,$N$3:$U$23,2,0))</f>
        <v>Font: Arial</v>
      </c>
      <c r="C630" s="30" t="str">
        <f>CONCATENATE($P$2&amp;": "&amp;VLOOKUP($B629,$N$3:$U$23,3,0))</f>
        <v>T-face: Bold</v>
      </c>
      <c r="D630" s="30" t="str">
        <f>CONCATENATE($Q$2&amp;": "&amp;VLOOKUP($B629,$N$3:$U$23,4,0))</f>
        <v>Font size: 11</v>
      </c>
      <c r="E630" s="30" t="str">
        <f>CONCATENATE($R$2&amp;": "&amp;VLOOKUP($B629,$N$3:$U$23,5,0))</f>
        <v>Row height: 37.5</v>
      </c>
      <c r="F630" s="30" t="str">
        <f>CONCATENATE($S$2&amp;": "&amp;VLOOKUP($B629,$N$3:$U$23,6,0))</f>
        <v>Text col: Black</v>
      </c>
      <c r="G630" s="30" t="str">
        <f>CONCATENATE($T$2&amp;": "&amp;VLOOKUP($B629,$N$3:$U$23,7,0))</f>
        <v>BG col: White</v>
      </c>
      <c r="H630" s="80" t="str">
        <f>CONCATENATE($U$2&amp;": "&amp;VLOOKUP($B629,$N$3:$U$23,8,0))</f>
        <v>Just: Left</v>
      </c>
      <c r="I630" s="88"/>
      <c r="J630" s="12"/>
      <c r="K630" s="212" t="s">
        <v>64</v>
      </c>
      <c r="L630" s="103"/>
      <c r="M630" s="1"/>
      <c r="N630" s="12"/>
      <c r="O630" s="12"/>
      <c r="P630" s="12"/>
      <c r="Q630" s="12"/>
      <c r="R630" s="12"/>
      <c r="S630" s="12"/>
      <c r="T630"/>
      <c r="U630"/>
    </row>
    <row r="631" spans="1:21" s="36" customFormat="1" ht="29.1" customHeight="1" x14ac:dyDescent="0.25">
      <c r="A631" s="65" t="s">
        <v>58</v>
      </c>
      <c r="B631" s="139" t="s">
        <v>274</v>
      </c>
      <c r="C631" s="139"/>
      <c r="D631" s="139"/>
      <c r="E631" s="139"/>
      <c r="F631" s="139"/>
      <c r="G631" s="139"/>
      <c r="H631" s="55"/>
      <c r="I631" s="88"/>
      <c r="J631" s="32"/>
      <c r="K631" s="212" t="s">
        <v>64</v>
      </c>
      <c r="L631" s="103"/>
      <c r="M631" s="1"/>
      <c r="N631" s="35"/>
      <c r="O631" s="38"/>
      <c r="P631" s="38"/>
      <c r="Q631" s="38"/>
      <c r="R631" s="38"/>
      <c r="S631" s="35"/>
      <c r="T631" s="12"/>
      <c r="U631" s="12"/>
    </row>
    <row r="632" spans="1:21" s="32" customFormat="1" ht="27" customHeight="1" x14ac:dyDescent="0.25">
      <c r="A632" s="65" t="s">
        <v>59</v>
      </c>
      <c r="B632" s="521" t="s">
        <v>323</v>
      </c>
      <c r="C632" s="512"/>
      <c r="D632" s="512"/>
      <c r="E632" s="512"/>
      <c r="F632" s="512"/>
      <c r="G632" s="512"/>
      <c r="H632" s="55"/>
      <c r="I632" s="88"/>
      <c r="J632" s="36"/>
      <c r="K632" s="212" t="s">
        <v>197</v>
      </c>
      <c r="L632" s="103"/>
      <c r="M632" s="1"/>
      <c r="N632" s="12"/>
      <c r="O632" s="12"/>
      <c r="P632" s="12"/>
      <c r="Q632" s="12"/>
      <c r="R632" s="12"/>
      <c r="S632" s="12"/>
      <c r="T632" s="12"/>
      <c r="U632" s="12"/>
    </row>
    <row r="633" spans="1:21" s="12" customFormat="1" ht="15" customHeight="1" x14ac:dyDescent="0.25">
      <c r="A633" s="66" t="s">
        <v>60</v>
      </c>
      <c r="B633" s="139" t="s">
        <v>128</v>
      </c>
      <c r="C633" s="139"/>
      <c r="D633" s="139"/>
      <c r="E633" s="139"/>
      <c r="F633" s="139"/>
      <c r="G633" s="139"/>
      <c r="H633" s="55"/>
      <c r="I633" s="86"/>
      <c r="J633" s="32"/>
      <c r="K633" s="212" t="s">
        <v>64</v>
      </c>
      <c r="L633" s="103"/>
      <c r="M633" s="1"/>
    </row>
    <row r="634" spans="1:21" s="12" customFormat="1" ht="15" x14ac:dyDescent="0.25">
      <c r="A634" s="66" t="s">
        <v>57</v>
      </c>
      <c r="B634" s="512" t="s">
        <v>71</v>
      </c>
      <c r="C634" s="512"/>
      <c r="D634" s="512"/>
      <c r="E634" s="512"/>
      <c r="F634" s="512"/>
      <c r="G634" s="512"/>
      <c r="H634" s="55"/>
      <c r="I634" s="86"/>
      <c r="K634" s="212" t="s">
        <v>64</v>
      </c>
      <c r="L634" s="103"/>
      <c r="M634" s="1"/>
    </row>
    <row r="635" spans="1:21" s="12" customFormat="1" ht="15" x14ac:dyDescent="0.25">
      <c r="A635" s="66" t="s">
        <v>139</v>
      </c>
      <c r="B635" s="139" t="s">
        <v>64</v>
      </c>
      <c r="C635" s="139"/>
      <c r="D635" s="139"/>
      <c r="E635" s="139"/>
      <c r="F635" s="139"/>
      <c r="G635" s="139"/>
      <c r="H635" s="55"/>
      <c r="I635" s="86"/>
      <c r="K635" s="212" t="s">
        <v>64</v>
      </c>
      <c r="L635" s="103"/>
      <c r="M635" s="1"/>
      <c r="T635" s="32"/>
      <c r="U635" s="32"/>
    </row>
    <row r="636" spans="1:21" s="12" customFormat="1" ht="15" x14ac:dyDescent="0.25">
      <c r="A636" s="66" t="s">
        <v>140</v>
      </c>
      <c r="B636" s="139" t="s">
        <v>64</v>
      </c>
      <c r="C636" s="139"/>
      <c r="D636" s="139"/>
      <c r="E636" s="139"/>
      <c r="F636" s="139"/>
      <c r="G636" s="139"/>
      <c r="H636" s="55"/>
      <c r="I636" s="86"/>
      <c r="K636" s="212" t="s">
        <v>64</v>
      </c>
      <c r="L636" s="103"/>
      <c r="M636" s="1"/>
      <c r="N636" s="32"/>
      <c r="O636" s="32"/>
      <c r="P636" s="32"/>
      <c r="Q636" s="32"/>
      <c r="R636" s="32"/>
      <c r="S636" s="32"/>
      <c r="T636" s="36"/>
      <c r="U636" s="36"/>
    </row>
    <row r="637" spans="1:21" s="12" customFormat="1" ht="15" x14ac:dyDescent="0.25">
      <c r="A637" s="66" t="s">
        <v>141</v>
      </c>
      <c r="B637" s="139" t="s">
        <v>64</v>
      </c>
      <c r="C637" s="139"/>
      <c r="D637" s="139"/>
      <c r="E637" s="139"/>
      <c r="F637" s="139"/>
      <c r="G637" s="139"/>
      <c r="H637" s="55"/>
      <c r="I637" s="86"/>
      <c r="K637" s="212" t="s">
        <v>64</v>
      </c>
      <c r="L637" s="103"/>
      <c r="M637" s="1"/>
      <c r="N637" s="36"/>
      <c r="O637" s="36"/>
      <c r="P637" s="36"/>
      <c r="Q637" s="36"/>
      <c r="R637" s="36"/>
      <c r="S637" s="36"/>
      <c r="T637" s="32"/>
      <c r="U637" s="32"/>
    </row>
    <row r="638" spans="1:21" s="12" customFormat="1" ht="15.75" customHeight="1" x14ac:dyDescent="0.25">
      <c r="A638" s="66" t="s">
        <v>142</v>
      </c>
      <c r="B638" s="29" t="s">
        <v>64</v>
      </c>
      <c r="C638" s="139"/>
      <c r="D638" s="139"/>
      <c r="E638" s="139"/>
      <c r="F638" s="139"/>
      <c r="G638" s="139"/>
      <c r="H638" s="55"/>
      <c r="I638" s="86"/>
      <c r="K638" s="212" t="s">
        <v>64</v>
      </c>
      <c r="L638" s="103"/>
      <c r="M638" s="1"/>
      <c r="N638" s="32"/>
      <c r="O638" s="32"/>
      <c r="P638" s="32"/>
      <c r="Q638" s="32"/>
      <c r="R638" s="32"/>
      <c r="S638" s="32"/>
    </row>
    <row r="639" spans="1:21" s="12" customFormat="1" ht="29.45" customHeight="1" x14ac:dyDescent="0.25">
      <c r="A639" s="67" t="s">
        <v>143</v>
      </c>
      <c r="B639" s="139" t="str">
        <f>IF(B629=$N$4,"Yes","No")</f>
        <v>No</v>
      </c>
      <c r="C639" s="139"/>
      <c r="D639" s="139"/>
      <c r="E639" s="139"/>
      <c r="F639" s="139"/>
      <c r="G639" s="139"/>
      <c r="H639" s="82"/>
      <c r="I639" s="86"/>
      <c r="K639" s="212" t="s">
        <v>64</v>
      </c>
      <c r="L639" s="103"/>
      <c r="M639" s="1"/>
    </row>
    <row r="640" spans="1:21" s="12" customFormat="1" ht="15.75" customHeight="1" x14ac:dyDescent="0.25">
      <c r="A640" s="65" t="s">
        <v>66</v>
      </c>
      <c r="B640" s="512" t="s">
        <v>322</v>
      </c>
      <c r="C640" s="512"/>
      <c r="D640" s="512"/>
      <c r="E640" s="512"/>
      <c r="F640" s="512"/>
      <c r="G640" s="512"/>
      <c r="H640" s="55"/>
      <c r="I640" s="86"/>
      <c r="K640" s="212" t="s">
        <v>64</v>
      </c>
      <c r="L640" s="103"/>
      <c r="M640" s="1"/>
    </row>
    <row r="641" spans="1:21" s="12" customFormat="1" ht="15.75" customHeight="1" thickBot="1" x14ac:dyDescent="0.25">
      <c r="A641" s="68"/>
      <c r="B641" s="37"/>
      <c r="C641" s="37"/>
      <c r="D641" s="37"/>
      <c r="E641" s="37"/>
      <c r="F641" s="37"/>
      <c r="G641" s="37"/>
      <c r="H641" s="55"/>
      <c r="I641" s="86"/>
      <c r="K641" s="212" t="s">
        <v>64</v>
      </c>
      <c r="L641" s="103"/>
      <c r="M641" s="1"/>
    </row>
    <row r="642" spans="1:21" ht="15.75" thickBot="1" x14ac:dyDescent="0.3">
      <c r="A642" s="204" t="s">
        <v>180</v>
      </c>
      <c r="B642" s="205" t="s">
        <v>324</v>
      </c>
      <c r="C642" s="206"/>
      <c r="D642" s="206"/>
      <c r="E642" s="206"/>
      <c r="F642" s="206"/>
      <c r="G642" s="206"/>
      <c r="H642" s="207"/>
      <c r="J642" s="12"/>
      <c r="K642" s="212" t="s">
        <v>64</v>
      </c>
      <c r="L642" s="103"/>
      <c r="M642" s="1"/>
      <c r="N642" s="12"/>
      <c r="O642" s="12"/>
      <c r="R642" s="12"/>
      <c r="S642" s="12"/>
      <c r="T642" s="12"/>
      <c r="U642" s="12"/>
    </row>
    <row r="643" spans="1:21" s="12" customFormat="1" ht="13.5" customHeight="1" x14ac:dyDescent="0.25">
      <c r="A643" s="65" t="s">
        <v>57</v>
      </c>
      <c r="B643" s="37" t="s">
        <v>112</v>
      </c>
      <c r="C643" s="37"/>
      <c r="D643" s="37"/>
      <c r="E643" s="37"/>
      <c r="F643" s="37"/>
      <c r="G643" s="37"/>
      <c r="H643" s="55"/>
      <c r="I643" s="86"/>
      <c r="J643" s="5"/>
      <c r="K643" s="212" t="s">
        <v>64</v>
      </c>
      <c r="L643" s="103"/>
      <c r="M643" s="1"/>
    </row>
    <row r="644" spans="1:21" s="12" customFormat="1" ht="29.25" x14ac:dyDescent="0.25">
      <c r="A644" s="65"/>
      <c r="B644" s="30" t="str">
        <f>CONCATENATE($O$2&amp;": "&amp;VLOOKUP($B643,$N$3:$U$23,2,0))</f>
        <v>Font: Arial</v>
      </c>
      <c r="C644" s="30" t="str">
        <f>CONCATENATE($P$2&amp;": "&amp;VLOOKUP($B643,$N$3:$U$23,3,0))</f>
        <v>T-face: Bold</v>
      </c>
      <c r="D644" s="30" t="str">
        <f>CONCATENATE($Q$2&amp;": "&amp;VLOOKUP($B643,$N$3:$U$23,4,0))</f>
        <v>Font size: 11</v>
      </c>
      <c r="E644" s="30" t="str">
        <f>CONCATENATE($R$2&amp;": "&amp;VLOOKUP($B643,$N$3:$U$23,5,0))</f>
        <v>Row height: 31.5</v>
      </c>
      <c r="F644" s="30" t="str">
        <f>CONCATENATE($S$2&amp;": "&amp;VLOOKUP($B643,$N$3:$U$23,6,0))</f>
        <v>Text col: Black</v>
      </c>
      <c r="G644" s="30" t="str">
        <f>CONCATENATE($T$2&amp;": "&amp;VLOOKUP($B643,$N$3:$U$23,7,0))</f>
        <v>BG col: White</v>
      </c>
      <c r="H644" s="80" t="str">
        <f>CONCATENATE($U$2&amp;": "&amp;VLOOKUP($B643,$N$3:$U$23,8,0))</f>
        <v>Just: Centre</v>
      </c>
      <c r="I644" s="86"/>
      <c r="K644" s="212" t="s">
        <v>64</v>
      </c>
      <c r="L644" s="103"/>
      <c r="M644" s="1"/>
      <c r="T644"/>
      <c r="U644"/>
    </row>
    <row r="645" spans="1:21" s="36" customFormat="1" ht="15" customHeight="1" x14ac:dyDescent="0.25">
      <c r="A645" s="65" t="s">
        <v>58</v>
      </c>
      <c r="B645" s="13" t="s">
        <v>117</v>
      </c>
      <c r="C645" s="13"/>
      <c r="D645" s="13"/>
      <c r="E645" s="13"/>
      <c r="F645" s="13"/>
      <c r="G645" s="13"/>
      <c r="H645" s="55"/>
      <c r="I645" s="88"/>
      <c r="J645" s="12"/>
      <c r="K645" s="212" t="s">
        <v>64</v>
      </c>
      <c r="L645" s="103"/>
      <c r="M645" s="1"/>
      <c r="N645" s="35"/>
      <c r="O645" s="38"/>
      <c r="P645" s="38"/>
      <c r="Q645" s="38"/>
      <c r="R645" s="38"/>
      <c r="S645" s="35"/>
      <c r="T645" s="12"/>
      <c r="U645" s="12"/>
    </row>
    <row r="646" spans="1:21" s="12" customFormat="1" ht="15" customHeight="1" x14ac:dyDescent="0.25">
      <c r="A646" s="65" t="s">
        <v>59</v>
      </c>
      <c r="B646" s="13" t="s">
        <v>14</v>
      </c>
      <c r="C646" s="13"/>
      <c r="D646" s="13"/>
      <c r="E646" s="13"/>
      <c r="F646" s="13"/>
      <c r="G646" s="13"/>
      <c r="H646" s="55"/>
      <c r="I646" s="86"/>
      <c r="J646" s="36"/>
      <c r="K646" s="212" t="s">
        <v>64</v>
      </c>
      <c r="L646" s="103"/>
      <c r="M646" s="1"/>
    </row>
    <row r="647" spans="1:21" s="12" customFormat="1" ht="15" customHeight="1" x14ac:dyDescent="0.25">
      <c r="A647" s="66" t="s">
        <v>60</v>
      </c>
      <c r="B647" s="13" t="s">
        <v>73</v>
      </c>
      <c r="C647" s="13"/>
      <c r="D647" s="13"/>
      <c r="E647" s="13"/>
      <c r="F647" s="13"/>
      <c r="G647" s="13"/>
      <c r="H647" s="55"/>
      <c r="I647" s="86"/>
      <c r="K647" s="212" t="s">
        <v>64</v>
      </c>
      <c r="L647" s="103"/>
      <c r="M647" s="1"/>
      <c r="T647" s="5"/>
      <c r="U647" s="5"/>
    </row>
    <row r="648" spans="1:21" s="12" customFormat="1" ht="15" x14ac:dyDescent="0.25">
      <c r="A648" s="66" t="s">
        <v>57</v>
      </c>
      <c r="B648" s="527" t="s">
        <v>71</v>
      </c>
      <c r="C648" s="527"/>
      <c r="D648" s="527"/>
      <c r="E648" s="527"/>
      <c r="F648" s="527"/>
      <c r="G648" s="527"/>
      <c r="H648" s="55"/>
      <c r="I648" s="86"/>
      <c r="K648" s="212" t="s">
        <v>64</v>
      </c>
      <c r="L648" s="103"/>
      <c r="M648" s="1"/>
      <c r="N648" s="5"/>
      <c r="O648" s="5"/>
      <c r="R648" s="5"/>
      <c r="S648" s="5"/>
    </row>
    <row r="649" spans="1:21" s="12" customFormat="1" ht="15" x14ac:dyDescent="0.25">
      <c r="A649" s="66" t="s">
        <v>139</v>
      </c>
      <c r="B649" s="13" t="s">
        <v>64</v>
      </c>
      <c r="C649" s="13"/>
      <c r="D649" s="13"/>
      <c r="E649" s="13"/>
      <c r="F649" s="13"/>
      <c r="G649" s="13"/>
      <c r="H649" s="55"/>
      <c r="I649" s="86"/>
      <c r="K649" s="212" t="s">
        <v>64</v>
      </c>
      <c r="L649" s="103"/>
      <c r="M649" s="1"/>
    </row>
    <row r="650" spans="1:21" s="12" customFormat="1" ht="15" x14ac:dyDescent="0.25">
      <c r="A650" s="66" t="s">
        <v>140</v>
      </c>
      <c r="B650" s="13" t="s">
        <v>64</v>
      </c>
      <c r="C650" s="13"/>
      <c r="D650" s="13"/>
      <c r="E650" s="13"/>
      <c r="F650" s="13"/>
      <c r="G650" s="13"/>
      <c r="H650" s="55"/>
      <c r="I650" s="86"/>
      <c r="K650" s="212" t="s">
        <v>64</v>
      </c>
      <c r="L650" s="103"/>
      <c r="M650" s="1"/>
      <c r="T650" s="36"/>
      <c r="U650" s="36"/>
    </row>
    <row r="651" spans="1:21" s="12" customFormat="1" ht="15" x14ac:dyDescent="0.25">
      <c r="A651" s="66" t="s">
        <v>141</v>
      </c>
      <c r="B651" s="13" t="s">
        <v>64</v>
      </c>
      <c r="C651" s="13"/>
      <c r="D651" s="13"/>
      <c r="E651" s="13"/>
      <c r="F651" s="13"/>
      <c r="G651" s="13"/>
      <c r="H651" s="55"/>
      <c r="I651" s="86"/>
      <c r="K651" s="212" t="s">
        <v>64</v>
      </c>
      <c r="L651" s="103"/>
      <c r="M651" s="1"/>
      <c r="N651" s="36"/>
      <c r="O651" s="36"/>
      <c r="P651" s="36"/>
      <c r="Q651" s="36"/>
      <c r="R651" s="36"/>
      <c r="S651" s="36"/>
    </row>
    <row r="652" spans="1:21" s="12" customFormat="1" ht="15.75" customHeight="1" x14ac:dyDescent="0.25">
      <c r="A652" s="66" t="s">
        <v>142</v>
      </c>
      <c r="B652" s="13" t="s">
        <v>64</v>
      </c>
      <c r="C652" s="13"/>
      <c r="D652" s="13"/>
      <c r="E652" s="13"/>
      <c r="F652" s="13"/>
      <c r="G652" s="13"/>
      <c r="H652" s="55"/>
      <c r="I652" s="86"/>
      <c r="K652" s="212" t="s">
        <v>64</v>
      </c>
      <c r="L652" s="103"/>
      <c r="M652" s="1"/>
    </row>
    <row r="653" spans="1:21" s="12" customFormat="1" ht="15.75" customHeight="1" x14ac:dyDescent="0.25">
      <c r="A653" s="67" t="s">
        <v>143</v>
      </c>
      <c r="B653" s="13" t="str">
        <f>IF(B643=$N$4,"Yes","No")</f>
        <v>No</v>
      </c>
      <c r="C653" s="13"/>
      <c r="D653" s="13"/>
      <c r="E653" s="13"/>
      <c r="F653" s="13"/>
      <c r="G653" s="13"/>
      <c r="H653" s="82"/>
      <c r="I653" s="86"/>
      <c r="K653" s="212" t="s">
        <v>64</v>
      </c>
      <c r="L653" s="103"/>
      <c r="M653" s="1"/>
    </row>
    <row r="654" spans="1:21" s="12" customFormat="1" ht="15.75" customHeight="1" x14ac:dyDescent="0.25">
      <c r="A654" s="65" t="s">
        <v>66</v>
      </c>
      <c r="B654" s="527" t="s">
        <v>116</v>
      </c>
      <c r="C654" s="527"/>
      <c r="D654" s="527"/>
      <c r="E654" s="527"/>
      <c r="F654" s="527"/>
      <c r="G654" s="527"/>
      <c r="H654" s="55"/>
      <c r="I654" s="86"/>
      <c r="K654" s="212" t="s">
        <v>64</v>
      </c>
      <c r="L654" s="103"/>
      <c r="M654" s="1"/>
    </row>
    <row r="655" spans="1:21" s="12" customFormat="1" ht="15.75" customHeight="1" thickBot="1" x14ac:dyDescent="0.25">
      <c r="A655" s="68"/>
      <c r="B655" s="37"/>
      <c r="C655" s="37"/>
      <c r="D655" s="37"/>
      <c r="E655" s="37"/>
      <c r="F655" s="37"/>
      <c r="G655" s="37"/>
      <c r="H655" s="55"/>
      <c r="I655" s="86"/>
      <c r="K655" s="212" t="s">
        <v>64</v>
      </c>
      <c r="L655" s="103"/>
      <c r="M655" s="1"/>
    </row>
    <row r="656" spans="1:21" s="12" customFormat="1" ht="15.75" customHeight="1" thickBot="1" x14ac:dyDescent="0.3">
      <c r="A656" s="204" t="s">
        <v>409</v>
      </c>
      <c r="B656" s="205" t="s">
        <v>325</v>
      </c>
      <c r="C656" s="206"/>
      <c r="D656" s="206"/>
      <c r="E656" s="206"/>
      <c r="F656" s="206"/>
      <c r="G656" s="206"/>
      <c r="H656" s="207"/>
      <c r="I656" s="86"/>
      <c r="K656" s="212" t="s">
        <v>64</v>
      </c>
      <c r="L656" s="103"/>
      <c r="M656" s="1"/>
    </row>
    <row r="657" spans="1:21" s="12" customFormat="1" ht="13.5" customHeight="1" x14ac:dyDescent="0.25">
      <c r="A657" s="65" t="s">
        <v>57</v>
      </c>
      <c r="B657" s="37" t="s">
        <v>112</v>
      </c>
      <c r="C657" s="37"/>
      <c r="D657" s="37"/>
      <c r="E657" s="37"/>
      <c r="F657" s="37"/>
      <c r="G657" s="37"/>
      <c r="H657" s="55"/>
      <c r="I657" s="86"/>
      <c r="K657" s="212" t="s">
        <v>64</v>
      </c>
      <c r="L657" s="103"/>
      <c r="M657" s="1"/>
    </row>
    <row r="658" spans="1:21" s="12" customFormat="1" ht="29.25" x14ac:dyDescent="0.25">
      <c r="A658" s="65"/>
      <c r="B658" s="30" t="str">
        <f>CONCATENATE($O$2&amp;": "&amp;VLOOKUP($B657,$N$3:$U$23,2,0))</f>
        <v>Font: Arial</v>
      </c>
      <c r="C658" s="30" t="str">
        <f>CONCATENATE($P$2&amp;": "&amp;VLOOKUP($B657,$N$3:$U$23,3,0))</f>
        <v>T-face: Bold</v>
      </c>
      <c r="D658" s="30" t="str">
        <f>CONCATENATE($Q$2&amp;": "&amp;VLOOKUP($B657,$N$3:$U$23,4,0))</f>
        <v>Font size: 11</v>
      </c>
      <c r="E658" s="30" t="str">
        <f>CONCATENATE($R$2&amp;": "&amp;VLOOKUP($B657,$N$3:$U$23,5,0))</f>
        <v>Row height: 31.5</v>
      </c>
      <c r="F658" s="30" t="str">
        <f>CONCATENATE($S$2&amp;": "&amp;VLOOKUP($B657,$N$3:$U$23,6,0))</f>
        <v>Text col: Black</v>
      </c>
      <c r="G658" s="30" t="str">
        <f>CONCATENATE($T$2&amp;": "&amp;VLOOKUP($B657,$N$3:$U$23,7,0))</f>
        <v>BG col: White</v>
      </c>
      <c r="H658" s="80" t="str">
        <f>CONCATENATE($U$2&amp;": "&amp;VLOOKUP($B657,$N$3:$U$23,8,0))</f>
        <v>Just: Centre</v>
      </c>
      <c r="I658" s="86"/>
      <c r="K658" s="212" t="s">
        <v>64</v>
      </c>
      <c r="L658" s="103"/>
      <c r="M658" s="1"/>
      <c r="T658"/>
      <c r="U658"/>
    </row>
    <row r="659" spans="1:21" s="36" customFormat="1" ht="15" customHeight="1" x14ac:dyDescent="0.25">
      <c r="A659" s="65" t="s">
        <v>58</v>
      </c>
      <c r="B659" s="13" t="s">
        <v>126</v>
      </c>
      <c r="C659" s="13"/>
      <c r="D659" s="13"/>
      <c r="E659" s="13"/>
      <c r="F659" s="13"/>
      <c r="G659" s="13"/>
      <c r="H659" s="55"/>
      <c r="I659" s="88"/>
      <c r="J659" s="12"/>
      <c r="K659" s="212" t="s">
        <v>64</v>
      </c>
      <c r="L659" s="103"/>
      <c r="M659" s="1"/>
      <c r="N659" s="35"/>
      <c r="O659" s="38"/>
      <c r="P659" s="38"/>
      <c r="Q659" s="38"/>
      <c r="R659" s="38"/>
      <c r="S659" s="35"/>
      <c r="T659" s="12"/>
      <c r="U659" s="12"/>
    </row>
    <row r="660" spans="1:21" s="12" customFormat="1" ht="15" customHeight="1" x14ac:dyDescent="0.25">
      <c r="A660" s="65" t="s">
        <v>59</v>
      </c>
      <c r="B660" s="379"/>
      <c r="C660" s="13"/>
      <c r="D660" s="13"/>
      <c r="E660" s="13"/>
      <c r="F660" s="13"/>
      <c r="G660" s="13"/>
      <c r="H660" s="55"/>
      <c r="I660" s="86"/>
      <c r="J660" s="36"/>
      <c r="K660" s="212" t="s">
        <v>64</v>
      </c>
      <c r="L660" s="103"/>
      <c r="M660" s="1"/>
    </row>
    <row r="661" spans="1:21" s="12" customFormat="1" ht="15" x14ac:dyDescent="0.25">
      <c r="A661" s="66" t="s">
        <v>60</v>
      </c>
      <c r="B661" s="13" t="s">
        <v>73</v>
      </c>
      <c r="C661" s="13"/>
      <c r="D661" s="13"/>
      <c r="E661" s="13"/>
      <c r="F661" s="13"/>
      <c r="G661" s="13"/>
      <c r="H661" s="55"/>
      <c r="I661" s="86"/>
      <c r="K661" s="212" t="s">
        <v>64</v>
      </c>
      <c r="L661" s="103"/>
      <c r="M661" s="1"/>
    </row>
    <row r="662" spans="1:21" s="12" customFormat="1" ht="15" x14ac:dyDescent="0.25">
      <c r="A662" s="66" t="s">
        <v>57</v>
      </c>
      <c r="B662" s="527" t="s">
        <v>71</v>
      </c>
      <c r="C662" s="527"/>
      <c r="D662" s="527"/>
      <c r="E662" s="527"/>
      <c r="F662" s="527"/>
      <c r="G662" s="527"/>
      <c r="H662" s="55"/>
      <c r="I662" s="86"/>
      <c r="K662" s="212" t="s">
        <v>64</v>
      </c>
      <c r="L662" s="103"/>
      <c r="M662" s="1"/>
    </row>
    <row r="663" spans="1:21" s="12" customFormat="1" ht="14.1" customHeight="1" x14ac:dyDescent="0.25">
      <c r="A663" s="66" t="s">
        <v>139</v>
      </c>
      <c r="B663" s="13" t="s">
        <v>64</v>
      </c>
      <c r="C663" s="13"/>
      <c r="D663" s="13"/>
      <c r="E663" s="13"/>
      <c r="F663" s="13"/>
      <c r="G663" s="13"/>
      <c r="H663" s="55"/>
      <c r="I663" s="86"/>
      <c r="K663" s="212" t="s">
        <v>64</v>
      </c>
      <c r="L663" s="103"/>
      <c r="M663" s="1"/>
    </row>
    <row r="664" spans="1:21" s="12" customFormat="1" ht="15" x14ac:dyDescent="0.25">
      <c r="A664" s="66" t="s">
        <v>140</v>
      </c>
      <c r="B664" s="13" t="s">
        <v>64</v>
      </c>
      <c r="C664" s="13"/>
      <c r="D664" s="13"/>
      <c r="E664" s="13"/>
      <c r="F664" s="13"/>
      <c r="G664" s="13"/>
      <c r="H664" s="55"/>
      <c r="I664" s="86"/>
      <c r="K664" s="212" t="s">
        <v>64</v>
      </c>
      <c r="L664" s="103"/>
      <c r="M664" s="1"/>
      <c r="T664" s="36"/>
      <c r="U664" s="36"/>
    </row>
    <row r="665" spans="1:21" s="12" customFormat="1" ht="14.1" customHeight="1" x14ac:dyDescent="0.25">
      <c r="A665" s="66" t="s">
        <v>141</v>
      </c>
      <c r="B665" s="13" t="s">
        <v>64</v>
      </c>
      <c r="C665" s="13"/>
      <c r="D665" s="13"/>
      <c r="E665" s="13"/>
      <c r="F665" s="13"/>
      <c r="G665" s="13"/>
      <c r="H665" s="55"/>
      <c r="I665" s="86"/>
      <c r="K665" s="212" t="s">
        <v>64</v>
      </c>
      <c r="L665" s="103"/>
      <c r="M665" s="1"/>
      <c r="N665" s="36"/>
      <c r="O665" s="36"/>
      <c r="P665" s="36"/>
      <c r="Q665" s="36"/>
      <c r="R665" s="36"/>
      <c r="S665" s="36"/>
    </row>
    <row r="666" spans="1:21" s="12" customFormat="1" ht="15" x14ac:dyDescent="0.25">
      <c r="A666" s="66" t="s">
        <v>142</v>
      </c>
      <c r="B666" s="13" t="s">
        <v>64</v>
      </c>
      <c r="C666" s="13"/>
      <c r="D666" s="13"/>
      <c r="E666" s="13"/>
      <c r="F666" s="13"/>
      <c r="G666" s="13"/>
      <c r="H666" s="55"/>
      <c r="I666" s="86"/>
      <c r="K666" s="212" t="s">
        <v>64</v>
      </c>
      <c r="L666" s="103"/>
      <c r="M666" s="1"/>
    </row>
    <row r="667" spans="1:21" s="12" customFormat="1" ht="30" x14ac:dyDescent="0.25">
      <c r="A667" s="67" t="s">
        <v>143</v>
      </c>
      <c r="B667" s="13" t="str">
        <f>IF(B657=$N$4,"Yes","No")</f>
        <v>No</v>
      </c>
      <c r="C667" s="13"/>
      <c r="D667" s="13"/>
      <c r="E667" s="13"/>
      <c r="F667" s="13"/>
      <c r="G667" s="13"/>
      <c r="H667" s="82"/>
      <c r="I667" s="86"/>
      <c r="K667" s="212" t="s">
        <v>64</v>
      </c>
      <c r="L667" s="103"/>
      <c r="M667" s="1"/>
    </row>
    <row r="668" spans="1:21" s="12" customFormat="1" ht="50.25" customHeight="1" x14ac:dyDescent="0.25">
      <c r="A668" s="65" t="s">
        <v>66</v>
      </c>
      <c r="B668" s="527" t="s">
        <v>127</v>
      </c>
      <c r="C668" s="527"/>
      <c r="D668" s="527"/>
      <c r="E668" s="527"/>
      <c r="F668" s="527"/>
      <c r="G668" s="527"/>
      <c r="H668" s="55"/>
      <c r="I668" s="86"/>
      <c r="K668" s="212" t="s">
        <v>64</v>
      </c>
      <c r="L668" s="103"/>
      <c r="M668" s="1"/>
    </row>
    <row r="669" spans="1:21" ht="14.25" customHeight="1" thickBot="1" x14ac:dyDescent="0.3">
      <c r="A669" s="65"/>
      <c r="B669" s="37"/>
      <c r="C669" s="37"/>
      <c r="D669" s="37"/>
      <c r="E669" s="37"/>
      <c r="F669" s="37"/>
      <c r="G669" s="37"/>
      <c r="H669" s="55"/>
      <c r="J669" s="12"/>
      <c r="K669" s="212" t="s">
        <v>64</v>
      </c>
      <c r="L669" s="103"/>
      <c r="M669" s="1"/>
      <c r="N669" s="12"/>
      <c r="O669" s="12"/>
      <c r="R669" s="12"/>
      <c r="S669" s="12"/>
      <c r="T669" s="12"/>
      <c r="U669" s="12"/>
    </row>
    <row r="670" spans="1:21" s="12" customFormat="1" ht="15.75" thickBot="1" x14ac:dyDescent="0.3">
      <c r="A670" s="204" t="s">
        <v>181</v>
      </c>
      <c r="B670" s="205" t="s">
        <v>326</v>
      </c>
      <c r="C670" s="206"/>
      <c r="D670" s="206"/>
      <c r="E670" s="206"/>
      <c r="F670" s="206"/>
      <c r="G670" s="206"/>
      <c r="H670" s="207"/>
      <c r="I670" s="86"/>
      <c r="J670" s="5"/>
      <c r="K670" s="212" t="s">
        <v>64</v>
      </c>
      <c r="L670" s="103"/>
      <c r="M670" s="1"/>
    </row>
    <row r="671" spans="1:21" s="12" customFormat="1" ht="15" x14ac:dyDescent="0.25">
      <c r="A671" s="65" t="s">
        <v>57</v>
      </c>
      <c r="B671" s="37" t="s">
        <v>215</v>
      </c>
      <c r="C671" s="37"/>
      <c r="D671" s="37"/>
      <c r="E671" s="37"/>
      <c r="F671" s="37"/>
      <c r="G671" s="37"/>
      <c r="H671" s="55"/>
      <c r="I671" s="86"/>
      <c r="K671" s="212" t="s">
        <v>64</v>
      </c>
      <c r="L671" s="103"/>
      <c r="M671" s="1"/>
    </row>
    <row r="672" spans="1:21" s="36" customFormat="1" ht="29.25" x14ac:dyDescent="0.25">
      <c r="A672" s="64"/>
      <c r="B672" s="30" t="str">
        <f>CONCATENATE($O$2&amp;": "&amp;VLOOKUP($B671,$N$3:$U$23,2,0))</f>
        <v>Font: Arial</v>
      </c>
      <c r="C672" s="30" t="str">
        <f>CONCATENATE($P$2&amp;": "&amp;VLOOKUP($B671,$N$3:$U$23,3,0))</f>
        <v>T-face: Normal</v>
      </c>
      <c r="D672" s="30" t="str">
        <f>CONCATENATE($Q$2&amp;": "&amp;VLOOKUP($B671,$N$3:$U$23,4,0))</f>
        <v>Font size: 11</v>
      </c>
      <c r="E672" s="30" t="str">
        <f>CONCATENATE($R$2&amp;": "&amp;VLOOKUP($B671,$N$3:$U$23,5,0))</f>
        <v>Row height: 30</v>
      </c>
      <c r="F672" s="30" t="str">
        <f>CONCATENATE($S$2&amp;": "&amp;VLOOKUP($B671,$N$3:$U$23,6,0))</f>
        <v>Text col: Black</v>
      </c>
      <c r="G672" s="30" t="str">
        <f>CONCATENATE($T$2&amp;": "&amp;VLOOKUP($B671,$N$3:$U$23,7,0))</f>
        <v>BG col: White</v>
      </c>
      <c r="H672" s="80" t="str">
        <f>CONCATENATE($U$2&amp;": "&amp;VLOOKUP($B671,$N$3:$U$23,8,0))</f>
        <v>Just: Left</v>
      </c>
      <c r="I672" s="88"/>
      <c r="J672" s="12"/>
      <c r="K672" s="212" t="s">
        <v>64</v>
      </c>
      <c r="L672" s="103"/>
      <c r="M672" s="1"/>
      <c r="N672" s="12"/>
      <c r="O672" s="12"/>
      <c r="P672" s="12"/>
      <c r="Q672" s="12"/>
      <c r="R672" s="12"/>
      <c r="S672" s="12"/>
      <c r="T672"/>
      <c r="U672"/>
    </row>
    <row r="673" spans="1:21" s="12" customFormat="1" ht="15" x14ac:dyDescent="0.25">
      <c r="A673" s="65" t="s">
        <v>58</v>
      </c>
      <c r="B673" s="139" t="s">
        <v>277</v>
      </c>
      <c r="C673" s="139"/>
      <c r="D673" s="139"/>
      <c r="E673" s="139"/>
      <c r="F673" s="139"/>
      <c r="G673" s="139"/>
      <c r="H673" s="55"/>
      <c r="I673" s="86"/>
      <c r="J673" s="36"/>
      <c r="K673" s="212" t="s">
        <v>64</v>
      </c>
      <c r="L673" s="103"/>
      <c r="M673" s="1"/>
      <c r="N673" s="35"/>
      <c r="O673" s="38"/>
      <c r="P673" s="38"/>
      <c r="Q673" s="38"/>
      <c r="R673" s="38"/>
      <c r="S673" s="35"/>
    </row>
    <row r="674" spans="1:21" s="12" customFormat="1" ht="15" x14ac:dyDescent="0.25">
      <c r="A674" s="65" t="s">
        <v>59</v>
      </c>
      <c r="B674" s="139" t="s">
        <v>258</v>
      </c>
      <c r="C674" s="139"/>
      <c r="D674" s="139"/>
      <c r="E674" s="139"/>
      <c r="F674" s="139"/>
      <c r="G674" s="139"/>
      <c r="H674" s="55"/>
      <c r="I674" s="86"/>
      <c r="K674" s="212" t="s">
        <v>64</v>
      </c>
      <c r="L674" s="103"/>
      <c r="M674" s="1"/>
      <c r="T674" s="5"/>
      <c r="U674" s="5"/>
    </row>
    <row r="675" spans="1:21" s="12" customFormat="1" ht="15" x14ac:dyDescent="0.25">
      <c r="A675" s="66" t="s">
        <v>60</v>
      </c>
      <c r="B675" s="139" t="s">
        <v>73</v>
      </c>
      <c r="C675" s="139"/>
      <c r="D675" s="139"/>
      <c r="E675" s="139"/>
      <c r="F675" s="139"/>
      <c r="G675" s="139"/>
      <c r="H675" s="55"/>
      <c r="I675" s="86"/>
      <c r="K675" s="212" t="s">
        <v>197</v>
      </c>
      <c r="L675" s="103"/>
      <c r="M675" s="1"/>
      <c r="N675" s="5"/>
      <c r="O675" s="5"/>
      <c r="R675" s="5"/>
      <c r="S675" s="5"/>
    </row>
    <row r="676" spans="1:21" s="12" customFormat="1" ht="15" x14ac:dyDescent="0.25">
      <c r="A676" s="66" t="s">
        <v>57</v>
      </c>
      <c r="B676" s="512" t="s">
        <v>71</v>
      </c>
      <c r="C676" s="512"/>
      <c r="D676" s="512"/>
      <c r="E676" s="512"/>
      <c r="F676" s="512"/>
      <c r="G676" s="512"/>
      <c r="H676" s="55"/>
      <c r="I676" s="86"/>
      <c r="K676" s="212" t="s">
        <v>64</v>
      </c>
      <c r="L676" s="103"/>
      <c r="M676" s="1"/>
    </row>
    <row r="677" spans="1:21" s="12" customFormat="1" ht="15" x14ac:dyDescent="0.25">
      <c r="A677" s="66" t="s">
        <v>139</v>
      </c>
      <c r="B677" s="139" t="s">
        <v>64</v>
      </c>
      <c r="C677" s="139"/>
      <c r="D677" s="139"/>
      <c r="E677" s="139"/>
      <c r="F677" s="139"/>
      <c r="G677" s="139"/>
      <c r="H677" s="55"/>
      <c r="I677" s="86"/>
      <c r="K677" s="212" t="s">
        <v>64</v>
      </c>
      <c r="L677" s="103"/>
      <c r="M677" s="1"/>
      <c r="T677" s="36"/>
      <c r="U677" s="36"/>
    </row>
    <row r="678" spans="1:21" s="12" customFormat="1" ht="15" x14ac:dyDescent="0.25">
      <c r="A678" s="66" t="s">
        <v>140</v>
      </c>
      <c r="B678" s="139" t="s">
        <v>64</v>
      </c>
      <c r="C678" s="139"/>
      <c r="D678" s="139"/>
      <c r="E678" s="139"/>
      <c r="F678" s="139"/>
      <c r="G678" s="139"/>
      <c r="H678" s="55"/>
      <c r="I678" s="86"/>
      <c r="K678" s="212" t="s">
        <v>64</v>
      </c>
      <c r="L678" s="103"/>
      <c r="M678" s="1"/>
      <c r="N678" s="36"/>
      <c r="O678" s="36"/>
      <c r="P678" s="36"/>
      <c r="Q678" s="36"/>
      <c r="R678" s="36"/>
      <c r="S678" s="36"/>
    </row>
    <row r="679" spans="1:21" s="12" customFormat="1" ht="15" x14ac:dyDescent="0.25">
      <c r="A679" s="66" t="s">
        <v>141</v>
      </c>
      <c r="B679" s="139" t="s">
        <v>64</v>
      </c>
      <c r="C679" s="139"/>
      <c r="D679" s="139"/>
      <c r="E679" s="139"/>
      <c r="F679" s="139"/>
      <c r="G679" s="139"/>
      <c r="H679" s="55"/>
      <c r="I679" s="86"/>
      <c r="K679" s="212" t="s">
        <v>64</v>
      </c>
      <c r="L679" s="103"/>
      <c r="M679" s="1"/>
    </row>
    <row r="680" spans="1:21" s="12" customFormat="1" ht="15" x14ac:dyDescent="0.25">
      <c r="A680" s="66" t="s">
        <v>142</v>
      </c>
      <c r="B680" s="29" t="s">
        <v>64</v>
      </c>
      <c r="C680" s="139"/>
      <c r="D680" s="139"/>
      <c r="E680" s="139"/>
      <c r="F680" s="139"/>
      <c r="G680" s="139"/>
      <c r="H680" s="55"/>
      <c r="I680" s="86"/>
      <c r="K680" s="212" t="s">
        <v>64</v>
      </c>
      <c r="L680" s="103"/>
      <c r="M680" s="1"/>
    </row>
    <row r="681" spans="1:21" customFormat="1" ht="30" x14ac:dyDescent="0.25">
      <c r="A681" s="67" t="s">
        <v>143</v>
      </c>
      <c r="B681" s="139" t="str">
        <f>IF(B671=$N$4,"Yes","No")</f>
        <v>No</v>
      </c>
      <c r="C681" s="139"/>
      <c r="D681" s="139"/>
      <c r="E681" s="139"/>
      <c r="F681" s="139"/>
      <c r="G681" s="139"/>
      <c r="H681" s="82"/>
      <c r="I681" s="85"/>
      <c r="J681" s="12"/>
      <c r="K681" s="212" t="s">
        <v>64</v>
      </c>
      <c r="L681" s="103"/>
      <c r="M681" s="1"/>
      <c r="N681" s="12"/>
      <c r="O681" s="12"/>
      <c r="P681" s="12"/>
      <c r="Q681" s="12"/>
      <c r="R681" s="12"/>
      <c r="S681" s="12"/>
      <c r="T681" s="12"/>
      <c r="U681" s="12"/>
    </row>
    <row r="682" spans="1:21" s="12" customFormat="1" ht="14.1" customHeight="1" x14ac:dyDescent="0.25">
      <c r="A682" s="65" t="s">
        <v>66</v>
      </c>
      <c r="B682" s="512" t="s">
        <v>327</v>
      </c>
      <c r="C682" s="512"/>
      <c r="D682" s="512"/>
      <c r="E682" s="512"/>
      <c r="F682" s="512"/>
      <c r="G682" s="512"/>
      <c r="H682" s="55"/>
      <c r="I682" s="86"/>
      <c r="J682" s="34"/>
      <c r="K682" s="212" t="s">
        <v>64</v>
      </c>
      <c r="L682" s="103"/>
      <c r="M682" s="1"/>
    </row>
    <row r="683" spans="1:21" s="12" customFormat="1" ht="15" thickBot="1" x14ac:dyDescent="0.25">
      <c r="A683" s="68"/>
      <c r="B683" s="37"/>
      <c r="C683" s="37"/>
      <c r="D683" s="37"/>
      <c r="E683" s="37"/>
      <c r="F683" s="37"/>
      <c r="G683" s="37"/>
      <c r="H683" s="55"/>
      <c r="I683" s="86"/>
      <c r="K683" s="212" t="s">
        <v>64</v>
      </c>
      <c r="L683" s="103"/>
      <c r="M683" s="1"/>
    </row>
    <row r="684" spans="1:21" s="12" customFormat="1" ht="15.75" customHeight="1" thickBot="1" x14ac:dyDescent="0.3">
      <c r="A684" s="204" t="s">
        <v>359</v>
      </c>
      <c r="B684" s="205" t="s">
        <v>332</v>
      </c>
      <c r="C684" s="206"/>
      <c r="D684" s="206"/>
      <c r="E684" s="206"/>
      <c r="F684" s="206"/>
      <c r="G684" s="206"/>
      <c r="H684" s="207"/>
      <c r="I684" s="86"/>
      <c r="K684" s="212" t="s">
        <v>64</v>
      </c>
      <c r="L684" s="103"/>
      <c r="M684" s="1"/>
    </row>
    <row r="685" spans="1:21" s="12" customFormat="1" ht="13.5" customHeight="1" x14ac:dyDescent="0.25">
      <c r="A685" s="65" t="s">
        <v>57</v>
      </c>
      <c r="B685" s="139" t="s">
        <v>129</v>
      </c>
      <c r="C685" s="139"/>
      <c r="D685" s="139"/>
      <c r="E685" s="139"/>
      <c r="F685" s="139"/>
      <c r="G685" s="139"/>
      <c r="H685" s="55"/>
      <c r="I685" s="86"/>
      <c r="K685" s="212" t="s">
        <v>64</v>
      </c>
      <c r="L685" s="103"/>
      <c r="M685" s="1"/>
      <c r="T685"/>
      <c r="U685"/>
    </row>
    <row r="686" spans="1:21" s="12" customFormat="1" ht="29.25" x14ac:dyDescent="0.25">
      <c r="A686" s="64"/>
      <c r="B686" s="30" t="str">
        <f>CONCATENATE($O$2&amp;": "&amp;VLOOKUP($B685,$N$3:$U$23,2,0))</f>
        <v>Font: Arial</v>
      </c>
      <c r="C686" s="30" t="str">
        <f>CONCATENATE($P$2&amp;": "&amp;VLOOKUP($B685,$N$3:$U$23,3,0))</f>
        <v>T-face: Normal</v>
      </c>
      <c r="D686" s="30" t="str">
        <f>CONCATENATE($Q$2&amp;": "&amp;VLOOKUP($B685,$N$3:$U$23,4,0))</f>
        <v>Font size: 11</v>
      </c>
      <c r="E686" s="30" t="str">
        <f>CONCATENATE($R$2&amp;": "&amp;VLOOKUP($B685,$N$3:$U$23,5,0))</f>
        <v>Row height: Dependant</v>
      </c>
      <c r="F686" s="30" t="str">
        <f>CONCATENATE($S$2&amp;": "&amp;VLOOKUP($B685,$N$3:$U$23,6,0))</f>
        <v>Text col: Black</v>
      </c>
      <c r="G686" s="30" t="str">
        <f>CONCATENATE($T$2&amp;": "&amp;VLOOKUP($B685,$N$3:$U$23,7,0))</f>
        <v>BG col: Sky blue</v>
      </c>
      <c r="H686" s="80" t="str">
        <f>CONCATENATE($U$2&amp;": "&amp;VLOOKUP($B685,$N$3:$U$23,8,0))</f>
        <v>Just: Centre</v>
      </c>
      <c r="I686" s="86"/>
      <c r="K686" s="212" t="s">
        <v>64</v>
      </c>
      <c r="L686" s="103"/>
      <c r="M686" s="1"/>
      <c r="N686" s="35"/>
      <c r="O686" s="38"/>
      <c r="P686" s="38"/>
      <c r="Q686" s="38"/>
      <c r="R686" s="38"/>
      <c r="S686" s="35"/>
    </row>
    <row r="687" spans="1:21" s="12" customFormat="1" ht="15" x14ac:dyDescent="0.25">
      <c r="A687" s="65" t="s">
        <v>58</v>
      </c>
      <c r="B687" s="139" t="s">
        <v>126</v>
      </c>
      <c r="C687" s="139"/>
      <c r="D687" s="139"/>
      <c r="E687" s="139"/>
      <c r="F687" s="139"/>
      <c r="G687" s="139"/>
      <c r="H687" s="55"/>
      <c r="I687" s="86"/>
      <c r="K687" s="212" t="s">
        <v>64</v>
      </c>
      <c r="L687" s="103"/>
      <c r="M687" s="1"/>
    </row>
    <row r="688" spans="1:21" s="12" customFormat="1" ht="15" x14ac:dyDescent="0.25">
      <c r="A688" s="65" t="s">
        <v>59</v>
      </c>
      <c r="B688" s="214">
        <f>'Borrowing expenses'!E34</f>
        <v>0</v>
      </c>
      <c r="C688" s="139"/>
      <c r="D688" s="139"/>
      <c r="E688" s="139"/>
      <c r="F688" s="139"/>
      <c r="G688" s="139"/>
      <c r="H688" s="55"/>
      <c r="I688" s="86"/>
      <c r="K688" s="212" t="s">
        <v>197</v>
      </c>
      <c r="L688" s="103"/>
      <c r="M688" s="1"/>
    </row>
    <row r="689" spans="1:21" s="12" customFormat="1" ht="15" x14ac:dyDescent="0.25">
      <c r="A689" s="66" t="s">
        <v>224</v>
      </c>
      <c r="B689" s="89" t="s">
        <v>340</v>
      </c>
      <c r="C689" s="139"/>
      <c r="D689" s="139"/>
      <c r="E689" s="139"/>
      <c r="F689" s="139"/>
      <c r="G689" s="139"/>
      <c r="H689" s="55"/>
      <c r="I689" s="86"/>
      <c r="K689" s="212" t="s">
        <v>64</v>
      </c>
      <c r="L689" s="103"/>
      <c r="M689" s="1"/>
    </row>
    <row r="690" spans="1:21" s="12" customFormat="1" ht="14.1" customHeight="1" x14ac:dyDescent="0.25">
      <c r="A690" s="66" t="s">
        <v>57</v>
      </c>
      <c r="B690" s="512" t="s">
        <v>135</v>
      </c>
      <c r="C690" s="512"/>
      <c r="D690" s="512"/>
      <c r="E690" s="512"/>
      <c r="F690" s="512"/>
      <c r="G690" s="512"/>
      <c r="H690" s="55"/>
      <c r="I690" s="86"/>
      <c r="K690" s="212" t="s">
        <v>64</v>
      </c>
      <c r="L690" s="103"/>
      <c r="M690" s="1"/>
    </row>
    <row r="691" spans="1:21" s="12" customFormat="1" ht="15" x14ac:dyDescent="0.25">
      <c r="A691" s="66" t="s">
        <v>139</v>
      </c>
      <c r="B691" s="139">
        <v>0</v>
      </c>
      <c r="C691" s="139"/>
      <c r="D691" s="139"/>
      <c r="E691" s="139"/>
      <c r="F691" s="139"/>
      <c r="G691" s="139"/>
      <c r="H691" s="55"/>
      <c r="I691" s="86"/>
      <c r="K691" s="212" t="s">
        <v>64</v>
      </c>
      <c r="L691" s="103"/>
      <c r="M691" s="1"/>
    </row>
    <row r="692" spans="1:21" s="12" customFormat="1" ht="15" x14ac:dyDescent="0.25">
      <c r="A692" s="66" t="s">
        <v>140</v>
      </c>
      <c r="B692" s="28">
        <v>1000</v>
      </c>
      <c r="C692" s="139"/>
      <c r="D692" s="139"/>
      <c r="E692" s="139"/>
      <c r="F692" s="139"/>
      <c r="G692" s="139"/>
      <c r="H692" s="55"/>
      <c r="I692" s="86"/>
      <c r="K692" s="212" t="s">
        <v>64</v>
      </c>
      <c r="L692" s="103"/>
      <c r="M692" s="1"/>
    </row>
    <row r="693" spans="1:21" s="12" customFormat="1" ht="15" x14ac:dyDescent="0.25">
      <c r="A693" s="66" t="s">
        <v>141</v>
      </c>
      <c r="B693" s="524" t="s">
        <v>276</v>
      </c>
      <c r="C693" s="524"/>
      <c r="D693" s="524"/>
      <c r="E693" s="524"/>
      <c r="F693" s="524"/>
      <c r="G693" s="524"/>
      <c r="H693" s="55"/>
      <c r="I693" s="86"/>
      <c r="K693" s="212" t="s">
        <v>64</v>
      </c>
      <c r="L693" s="103"/>
      <c r="M693" s="1"/>
    </row>
    <row r="694" spans="1:21" s="12" customFormat="1" ht="15" x14ac:dyDescent="0.25">
      <c r="A694" s="66" t="s">
        <v>142</v>
      </c>
      <c r="B694" s="29" t="s">
        <v>64</v>
      </c>
      <c r="C694" s="139"/>
      <c r="D694" s="139"/>
      <c r="E694" s="139"/>
      <c r="F694" s="139"/>
      <c r="G694" s="139"/>
      <c r="H694" s="55"/>
      <c r="I694" s="86"/>
      <c r="K694" s="212" t="s">
        <v>64</v>
      </c>
      <c r="L694" s="103"/>
      <c r="M694" s="1"/>
    </row>
    <row r="695" spans="1:21" s="12" customFormat="1" ht="30" x14ac:dyDescent="0.25">
      <c r="A695" s="67" t="s">
        <v>143</v>
      </c>
      <c r="B695" s="139" t="str">
        <f>IF(B685=$N$4,"Yes","No")</f>
        <v>Yes</v>
      </c>
      <c r="C695" s="139"/>
      <c r="D695" s="139"/>
      <c r="E695" s="139"/>
      <c r="F695" s="139"/>
      <c r="G695" s="139"/>
      <c r="H695" s="82"/>
      <c r="I695" s="86"/>
      <c r="K695" s="212" t="s">
        <v>64</v>
      </c>
      <c r="L695" s="103"/>
      <c r="M695" s="1"/>
    </row>
    <row r="696" spans="1:21" s="12" customFormat="1" ht="15" x14ac:dyDescent="0.25">
      <c r="A696" s="65" t="s">
        <v>66</v>
      </c>
      <c r="B696" s="512" t="s">
        <v>280</v>
      </c>
      <c r="C696" s="512"/>
      <c r="D696" s="512"/>
      <c r="E696" s="512"/>
      <c r="F696" s="512"/>
      <c r="G696" s="512"/>
      <c r="H696" s="55"/>
      <c r="I696" s="86"/>
      <c r="K696" s="212" t="s">
        <v>64</v>
      </c>
      <c r="L696" s="103"/>
      <c r="M696" s="1"/>
    </row>
    <row r="697" spans="1:21" s="12" customFormat="1" ht="15" thickBot="1" x14ac:dyDescent="0.25">
      <c r="A697" s="68"/>
      <c r="B697" s="139"/>
      <c r="C697" s="139"/>
      <c r="D697" s="139"/>
      <c r="E697" s="139"/>
      <c r="F697" s="139"/>
      <c r="G697" s="139"/>
      <c r="H697" s="55"/>
      <c r="I697" s="86"/>
      <c r="K697" s="212" t="s">
        <v>64</v>
      </c>
      <c r="L697" s="103"/>
      <c r="M697" s="1"/>
    </row>
    <row r="698" spans="1:21" ht="15.75" thickBot="1" x14ac:dyDescent="0.3">
      <c r="A698" s="204" t="s">
        <v>182</v>
      </c>
      <c r="B698" s="205" t="s">
        <v>328</v>
      </c>
      <c r="C698" s="206"/>
      <c r="D698" s="206"/>
      <c r="E698" s="206"/>
      <c r="F698" s="206"/>
      <c r="G698" s="206"/>
      <c r="H698" s="207"/>
      <c r="J698" s="12"/>
      <c r="K698" s="212" t="s">
        <v>64</v>
      </c>
      <c r="L698" s="103"/>
      <c r="M698" s="1"/>
      <c r="N698" s="12"/>
      <c r="O698" s="12"/>
      <c r="R698" s="12"/>
      <c r="S698" s="12"/>
      <c r="T698" s="12"/>
      <c r="U698" s="12"/>
    </row>
    <row r="699" spans="1:21" s="12" customFormat="1" ht="15" x14ac:dyDescent="0.25">
      <c r="A699" s="65" t="s">
        <v>57</v>
      </c>
      <c r="B699" s="37" t="s">
        <v>217</v>
      </c>
      <c r="C699" s="37"/>
      <c r="D699" s="37"/>
      <c r="E699" s="37"/>
      <c r="F699" s="37"/>
      <c r="G699" s="37"/>
      <c r="H699" s="55"/>
      <c r="I699" s="86"/>
      <c r="J699" s="5"/>
      <c r="K699" s="212" t="s">
        <v>64</v>
      </c>
      <c r="L699" s="103"/>
      <c r="M699" s="1"/>
    </row>
    <row r="700" spans="1:21" s="36" customFormat="1" ht="29.25" x14ac:dyDescent="0.25">
      <c r="A700" s="64"/>
      <c r="B700" s="30" t="str">
        <f>CONCATENATE($O$2&amp;": "&amp;VLOOKUP($B699,$N$3:$U$23,2,0))</f>
        <v>Font: Arial</v>
      </c>
      <c r="C700" s="30" t="str">
        <f>CONCATENATE($P$2&amp;": "&amp;VLOOKUP($B699,$N$3:$U$23,3,0))</f>
        <v>T-face: Normal</v>
      </c>
      <c r="D700" s="30" t="str">
        <f>CONCATENATE($Q$2&amp;": "&amp;VLOOKUP($B699,$N$3:$U$23,4,0))</f>
        <v>Font size: 11</v>
      </c>
      <c r="E700" s="30" t="str">
        <f>CONCATENATE($R$2&amp;": "&amp;VLOOKUP($B699,$N$3:$U$23,5,0))</f>
        <v>Row height: 40.5</v>
      </c>
      <c r="F700" s="30" t="str">
        <f>CONCATENATE($S$2&amp;": "&amp;VLOOKUP($B699,$N$3:$U$23,6,0))</f>
        <v>Text col: Black</v>
      </c>
      <c r="G700" s="30" t="str">
        <f>CONCATENATE($T$2&amp;": "&amp;VLOOKUP($B699,$N$3:$U$23,7,0))</f>
        <v>BG col: White</v>
      </c>
      <c r="H700" s="80" t="str">
        <f>CONCATENATE($U$2&amp;": "&amp;VLOOKUP($B699,$N$3:$U$23,8,0))</f>
        <v>Just: Left</v>
      </c>
      <c r="I700" s="88"/>
      <c r="J700" s="12"/>
      <c r="K700" s="212" t="s">
        <v>64</v>
      </c>
      <c r="L700" s="103"/>
      <c r="M700" s="1"/>
      <c r="N700" s="12"/>
      <c r="O700" s="12"/>
      <c r="P700" s="12"/>
      <c r="Q700" s="12"/>
      <c r="R700" s="12"/>
      <c r="S700" s="12"/>
      <c r="T700"/>
      <c r="U700"/>
    </row>
    <row r="701" spans="1:21" s="12" customFormat="1" ht="15" x14ac:dyDescent="0.25">
      <c r="A701" s="65" t="s">
        <v>58</v>
      </c>
      <c r="B701" s="139" t="s">
        <v>277</v>
      </c>
      <c r="C701" s="139"/>
      <c r="D701" s="139"/>
      <c r="E701" s="139"/>
      <c r="F701" s="139"/>
      <c r="G701" s="139"/>
      <c r="H701" s="55"/>
      <c r="I701" s="86"/>
      <c r="K701" s="212" t="s">
        <v>64</v>
      </c>
      <c r="L701" s="103"/>
      <c r="M701" s="1"/>
      <c r="T701" s="5"/>
      <c r="U701" s="5"/>
    </row>
    <row r="702" spans="1:21" s="12" customFormat="1" ht="27" customHeight="1" x14ac:dyDescent="0.25">
      <c r="A702" s="65" t="s">
        <v>59</v>
      </c>
      <c r="B702" s="521" t="s">
        <v>238</v>
      </c>
      <c r="C702" s="512"/>
      <c r="D702" s="512"/>
      <c r="E702" s="512"/>
      <c r="F702" s="512"/>
      <c r="G702" s="512"/>
      <c r="H702" s="55"/>
      <c r="I702" s="86"/>
      <c r="K702" s="212" t="s">
        <v>197</v>
      </c>
      <c r="L702" s="103"/>
      <c r="M702" s="1"/>
      <c r="N702" s="5"/>
      <c r="O702" s="5"/>
      <c r="R702" s="5"/>
      <c r="S702" s="5"/>
    </row>
    <row r="703" spans="1:21" s="12" customFormat="1" ht="14.1" customHeight="1" x14ac:dyDescent="0.25">
      <c r="A703" s="66" t="s">
        <v>60</v>
      </c>
      <c r="B703" s="139" t="s">
        <v>329</v>
      </c>
      <c r="C703" s="139"/>
      <c r="D703" s="139"/>
      <c r="E703" s="139"/>
      <c r="F703" s="139"/>
      <c r="G703" s="139"/>
      <c r="H703" s="55"/>
      <c r="I703" s="86"/>
      <c r="K703" s="212" t="s">
        <v>64</v>
      </c>
      <c r="L703" s="103"/>
      <c r="M703" s="1"/>
      <c r="T703" s="36"/>
      <c r="U703" s="36"/>
    </row>
    <row r="704" spans="1:21" s="12" customFormat="1" ht="14.1" customHeight="1" x14ac:dyDescent="0.25">
      <c r="A704" s="66" t="s">
        <v>57</v>
      </c>
      <c r="B704" s="512" t="s">
        <v>71</v>
      </c>
      <c r="C704" s="512"/>
      <c r="D704" s="512"/>
      <c r="E704" s="512"/>
      <c r="F704" s="512"/>
      <c r="G704" s="512"/>
      <c r="H704" s="55"/>
      <c r="I704" s="86"/>
      <c r="K704" s="212" t="s">
        <v>64</v>
      </c>
      <c r="L704" s="103"/>
      <c r="M704" s="1"/>
      <c r="N704" s="36"/>
      <c r="O704" s="36"/>
      <c r="P704" s="36"/>
      <c r="Q704" s="36"/>
      <c r="R704" s="36"/>
      <c r="S704" s="36"/>
    </row>
    <row r="705" spans="1:21" s="12" customFormat="1" ht="14.1" customHeight="1" x14ac:dyDescent="0.25">
      <c r="A705" s="66" t="s">
        <v>139</v>
      </c>
      <c r="B705" s="139" t="s">
        <v>64</v>
      </c>
      <c r="C705" s="139"/>
      <c r="D705" s="139"/>
      <c r="E705" s="139"/>
      <c r="F705" s="139"/>
      <c r="G705" s="139"/>
      <c r="H705" s="55"/>
      <c r="I705" s="86"/>
      <c r="K705" s="212" t="s">
        <v>64</v>
      </c>
      <c r="L705" s="103"/>
      <c r="M705" s="1"/>
    </row>
    <row r="706" spans="1:21" s="12" customFormat="1" ht="14.1" customHeight="1" x14ac:dyDescent="0.25">
      <c r="A706" s="66" t="s">
        <v>140</v>
      </c>
      <c r="B706" s="139" t="s">
        <v>64</v>
      </c>
      <c r="C706" s="139"/>
      <c r="D706" s="139"/>
      <c r="E706" s="139"/>
      <c r="F706" s="139"/>
      <c r="G706" s="139"/>
      <c r="H706" s="55"/>
      <c r="I706" s="86"/>
      <c r="K706" s="212" t="s">
        <v>64</v>
      </c>
      <c r="L706" s="103"/>
      <c r="M706" s="1"/>
    </row>
    <row r="707" spans="1:21" s="12" customFormat="1" ht="14.1" customHeight="1" x14ac:dyDescent="0.25">
      <c r="A707" s="66" t="s">
        <v>141</v>
      </c>
      <c r="B707" s="139" t="s">
        <v>64</v>
      </c>
      <c r="C707" s="139"/>
      <c r="D707" s="139"/>
      <c r="E707" s="139"/>
      <c r="F707" s="139"/>
      <c r="G707" s="139"/>
      <c r="H707" s="55"/>
      <c r="I707" s="86"/>
      <c r="K707" s="212" t="s">
        <v>64</v>
      </c>
      <c r="L707" s="103"/>
      <c r="M707" s="1"/>
    </row>
    <row r="708" spans="1:21" s="12" customFormat="1" ht="14.1" customHeight="1" x14ac:dyDescent="0.25">
      <c r="A708" s="66" t="s">
        <v>142</v>
      </c>
      <c r="B708" s="29" t="s">
        <v>64</v>
      </c>
      <c r="C708" s="139"/>
      <c r="D708" s="139"/>
      <c r="E708" s="139"/>
      <c r="F708" s="139"/>
      <c r="G708" s="139"/>
      <c r="H708" s="55"/>
      <c r="I708" s="86"/>
      <c r="K708" s="212" t="s">
        <v>64</v>
      </c>
      <c r="L708" s="103"/>
      <c r="M708" s="1"/>
    </row>
    <row r="709" spans="1:21" s="12" customFormat="1" ht="30" x14ac:dyDescent="0.25">
      <c r="A709" s="67" t="s">
        <v>143</v>
      </c>
      <c r="B709" s="139" t="s">
        <v>12</v>
      </c>
      <c r="C709" s="139"/>
      <c r="D709" s="139"/>
      <c r="E709" s="139"/>
      <c r="F709" s="139"/>
      <c r="G709" s="139"/>
      <c r="H709" s="82"/>
      <c r="I709" s="86"/>
      <c r="K709" s="212" t="s">
        <v>64</v>
      </c>
      <c r="L709" s="103"/>
      <c r="M709" s="1"/>
    </row>
    <row r="710" spans="1:21" s="12" customFormat="1" ht="14.1" customHeight="1" x14ac:dyDescent="0.25">
      <c r="A710" s="65" t="s">
        <v>66</v>
      </c>
      <c r="B710" s="512" t="s">
        <v>330</v>
      </c>
      <c r="C710" s="512"/>
      <c r="D710" s="512"/>
      <c r="E710" s="512"/>
      <c r="F710" s="512"/>
      <c r="G710" s="512"/>
      <c r="H710" s="55"/>
      <c r="I710" s="86"/>
      <c r="K710" s="212" t="s">
        <v>64</v>
      </c>
      <c r="L710" s="103"/>
      <c r="M710" s="1"/>
    </row>
    <row r="711" spans="1:21" s="12" customFormat="1" ht="15" thickBot="1" x14ac:dyDescent="0.25">
      <c r="A711" s="68"/>
      <c r="B711" s="37"/>
      <c r="C711" s="37"/>
      <c r="D711" s="37"/>
      <c r="E711" s="37"/>
      <c r="F711" s="37"/>
      <c r="G711" s="37"/>
      <c r="H711" s="55"/>
      <c r="I711" s="86"/>
      <c r="K711" s="212" t="s">
        <v>64</v>
      </c>
      <c r="L711" s="103"/>
      <c r="M711" s="1"/>
    </row>
    <row r="712" spans="1:21" s="12" customFormat="1" ht="15.75" customHeight="1" thickBot="1" x14ac:dyDescent="0.3">
      <c r="A712" s="204" t="s">
        <v>331</v>
      </c>
      <c r="B712" s="205" t="s">
        <v>334</v>
      </c>
      <c r="C712" s="206"/>
      <c r="D712" s="206"/>
      <c r="E712" s="206"/>
      <c r="F712" s="206"/>
      <c r="G712" s="206"/>
      <c r="H712" s="207"/>
      <c r="I712" s="86"/>
      <c r="K712" s="212" t="s">
        <v>64</v>
      </c>
      <c r="L712" s="103"/>
      <c r="M712" s="1"/>
    </row>
    <row r="713" spans="1:21" s="12" customFormat="1" ht="13.5" customHeight="1" x14ac:dyDescent="0.25">
      <c r="A713" s="65" t="s">
        <v>57</v>
      </c>
      <c r="B713" s="139" t="s">
        <v>129</v>
      </c>
      <c r="C713" s="139"/>
      <c r="D713" s="139"/>
      <c r="E713" s="139"/>
      <c r="F713" s="139"/>
      <c r="G713" s="139"/>
      <c r="H713" s="55"/>
      <c r="I713" s="86"/>
      <c r="K713" s="212" t="s">
        <v>64</v>
      </c>
      <c r="L713" s="103"/>
      <c r="M713" s="1"/>
      <c r="T713"/>
      <c r="U713"/>
    </row>
    <row r="714" spans="1:21" s="12" customFormat="1" ht="29.25" x14ac:dyDescent="0.25">
      <c r="A714" s="64"/>
      <c r="B714" s="30" t="str">
        <f>CONCATENATE($O$2&amp;": "&amp;VLOOKUP($B713,$N$3:$U$23,2,0))</f>
        <v>Font: Arial</v>
      </c>
      <c r="C714" s="30" t="str">
        <f>CONCATENATE($P$2&amp;": "&amp;VLOOKUP($B713,$N$3:$U$23,3,0))</f>
        <v>T-face: Normal</v>
      </c>
      <c r="D714" s="30" t="str">
        <f>CONCATENATE($Q$2&amp;": "&amp;VLOOKUP($B713,$N$3:$U$23,4,0))</f>
        <v>Font size: 11</v>
      </c>
      <c r="E714" s="30" t="str">
        <f>CONCATENATE($R$2&amp;": "&amp;VLOOKUP($B713,$N$3:$U$23,5,0))</f>
        <v>Row height: Dependant</v>
      </c>
      <c r="F714" s="30" t="str">
        <f>CONCATENATE($S$2&amp;": "&amp;VLOOKUP($B713,$N$3:$U$23,6,0))</f>
        <v>Text col: Black</v>
      </c>
      <c r="G714" s="30" t="str">
        <f>CONCATENATE($T$2&amp;": "&amp;VLOOKUP($B713,$N$3:$U$23,7,0))</f>
        <v>BG col: Sky blue</v>
      </c>
      <c r="H714" s="80" t="str">
        <f>CONCATENATE($U$2&amp;": "&amp;VLOOKUP($B713,$N$3:$U$23,8,0))</f>
        <v>Just: Centre</v>
      </c>
      <c r="I714" s="86"/>
      <c r="K714" s="212" t="s">
        <v>64</v>
      </c>
      <c r="L714" s="103"/>
      <c r="M714" s="1"/>
      <c r="N714" s="35"/>
      <c r="O714" s="38"/>
      <c r="P714" s="38"/>
      <c r="Q714" s="38"/>
      <c r="R714" s="38"/>
      <c r="S714" s="35"/>
    </row>
    <row r="715" spans="1:21" s="12" customFormat="1" ht="15" x14ac:dyDescent="0.25">
      <c r="A715" s="65" t="s">
        <v>58</v>
      </c>
      <c r="B715" s="139" t="s">
        <v>126</v>
      </c>
      <c r="C715" s="139"/>
      <c r="D715" s="139"/>
      <c r="E715" s="139"/>
      <c r="F715" s="139"/>
      <c r="G715" s="139"/>
      <c r="H715" s="55"/>
      <c r="I715" s="86"/>
      <c r="K715" s="212" t="s">
        <v>64</v>
      </c>
      <c r="L715" s="103"/>
      <c r="M715" s="1"/>
    </row>
    <row r="716" spans="1:21" s="12" customFormat="1" ht="15" x14ac:dyDescent="0.25">
      <c r="A716" s="65" t="s">
        <v>59</v>
      </c>
      <c r="B716" s="214">
        <f>'Borrowing expenses'!E35</f>
        <v>0</v>
      </c>
      <c r="C716" s="139"/>
      <c r="D716" s="139"/>
      <c r="E716" s="139"/>
      <c r="F716" s="139"/>
      <c r="G716" s="139"/>
      <c r="H716" s="55"/>
      <c r="I716" s="86"/>
      <c r="K716" s="212" t="s">
        <v>197</v>
      </c>
      <c r="L716" s="103"/>
      <c r="M716" s="1"/>
    </row>
    <row r="717" spans="1:21" s="12" customFormat="1" ht="15" x14ac:dyDescent="0.25">
      <c r="A717" s="66" t="s">
        <v>224</v>
      </c>
      <c r="B717" s="89" t="s">
        <v>333</v>
      </c>
      <c r="C717" s="139"/>
      <c r="D717" s="139"/>
      <c r="E717" s="139"/>
      <c r="F717" s="139"/>
      <c r="G717" s="139"/>
      <c r="H717" s="55"/>
      <c r="I717" s="86"/>
      <c r="K717" s="212" t="s">
        <v>64</v>
      </c>
      <c r="L717" s="103"/>
      <c r="M717" s="1"/>
    </row>
    <row r="718" spans="1:21" s="12" customFormat="1" ht="14.1" customHeight="1" x14ac:dyDescent="0.25">
      <c r="A718" s="66" t="s">
        <v>57</v>
      </c>
      <c r="B718" s="512" t="s">
        <v>135</v>
      </c>
      <c r="C718" s="512"/>
      <c r="D718" s="512"/>
      <c r="E718" s="512"/>
      <c r="F718" s="512"/>
      <c r="G718" s="512"/>
      <c r="H718" s="55"/>
      <c r="I718" s="86"/>
      <c r="K718" s="212" t="s">
        <v>64</v>
      </c>
      <c r="L718" s="103"/>
      <c r="M718" s="1"/>
    </row>
    <row r="719" spans="1:21" s="12" customFormat="1" ht="15" x14ac:dyDescent="0.25">
      <c r="A719" s="66" t="s">
        <v>139</v>
      </c>
      <c r="B719" s="139">
        <v>0</v>
      </c>
      <c r="C719" s="139"/>
      <c r="D719" s="139"/>
      <c r="E719" s="139"/>
      <c r="F719" s="139"/>
      <c r="G719" s="139"/>
      <c r="H719" s="55"/>
      <c r="I719" s="86"/>
      <c r="K719" s="212" t="s">
        <v>197</v>
      </c>
      <c r="L719" s="103"/>
      <c r="M719" s="1"/>
    </row>
    <row r="720" spans="1:21" s="12" customFormat="1" ht="15" x14ac:dyDescent="0.25">
      <c r="A720" s="66" t="s">
        <v>140</v>
      </c>
      <c r="B720" s="159">
        <f>'Borrowing expenses'!$E$26*0.05</f>
        <v>0</v>
      </c>
      <c r="C720" s="139"/>
      <c r="D720" s="139"/>
      <c r="E720" s="139"/>
      <c r="F720" s="139"/>
      <c r="G720" s="139"/>
      <c r="H720" s="55"/>
      <c r="I720" s="86"/>
      <c r="K720" s="212" t="s">
        <v>197</v>
      </c>
      <c r="L720" s="103"/>
      <c r="M720" s="1"/>
    </row>
    <row r="721" spans="1:21" s="12" customFormat="1" ht="15" x14ac:dyDescent="0.25">
      <c r="A721" s="66" t="s">
        <v>141</v>
      </c>
      <c r="B721" s="524" t="s">
        <v>276</v>
      </c>
      <c r="C721" s="524"/>
      <c r="D721" s="524"/>
      <c r="E721" s="524"/>
      <c r="F721" s="524"/>
      <c r="G721" s="524"/>
      <c r="H721" s="55"/>
      <c r="I721" s="86"/>
      <c r="K721" s="212" t="s">
        <v>64</v>
      </c>
      <c r="L721" s="103"/>
      <c r="M721" s="1"/>
    </row>
    <row r="722" spans="1:21" s="12" customFormat="1" ht="15" x14ac:dyDescent="0.25">
      <c r="A722" s="66" t="s">
        <v>142</v>
      </c>
      <c r="B722" s="29" t="s">
        <v>64</v>
      </c>
      <c r="C722" s="139"/>
      <c r="D722" s="139"/>
      <c r="E722" s="139"/>
      <c r="F722" s="139"/>
      <c r="G722" s="139"/>
      <c r="H722" s="55"/>
      <c r="I722" s="86"/>
      <c r="K722" s="212" t="s">
        <v>64</v>
      </c>
      <c r="L722" s="103"/>
      <c r="M722" s="1"/>
    </row>
    <row r="723" spans="1:21" s="12" customFormat="1" ht="30" x14ac:dyDescent="0.25">
      <c r="A723" s="67" t="s">
        <v>143</v>
      </c>
      <c r="B723" s="139" t="str">
        <f>IF(B713=$N$4,"Yes","No")</f>
        <v>Yes</v>
      </c>
      <c r="C723" s="139"/>
      <c r="D723" s="139"/>
      <c r="E723" s="139"/>
      <c r="F723" s="139"/>
      <c r="G723" s="139"/>
      <c r="H723" s="82"/>
      <c r="I723" s="86"/>
      <c r="K723" s="212" t="s">
        <v>64</v>
      </c>
      <c r="L723" s="103"/>
      <c r="M723" s="1"/>
    </row>
    <row r="724" spans="1:21" s="12" customFormat="1" ht="15" x14ac:dyDescent="0.25">
      <c r="A724" s="65" t="s">
        <v>66</v>
      </c>
      <c r="B724" s="512" t="s">
        <v>280</v>
      </c>
      <c r="C724" s="512"/>
      <c r="D724" s="512"/>
      <c r="E724" s="512"/>
      <c r="F724" s="512"/>
      <c r="G724" s="512"/>
      <c r="H724" s="55"/>
      <c r="I724" s="86"/>
      <c r="K724" s="212" t="s">
        <v>64</v>
      </c>
      <c r="L724" s="103"/>
      <c r="M724" s="1"/>
    </row>
    <row r="725" spans="1:21" s="12" customFormat="1" ht="15" thickBot="1" x14ac:dyDescent="0.25">
      <c r="A725" s="68"/>
      <c r="B725" s="139"/>
      <c r="C725" s="139"/>
      <c r="D725" s="139"/>
      <c r="E725" s="139"/>
      <c r="F725" s="139"/>
      <c r="G725" s="139"/>
      <c r="H725" s="55"/>
      <c r="I725" s="86"/>
      <c r="K725" s="212" t="s">
        <v>64</v>
      </c>
      <c r="L725" s="103"/>
      <c r="M725" s="1"/>
    </row>
    <row r="726" spans="1:21" s="12" customFormat="1" ht="15.75" thickBot="1" x14ac:dyDescent="0.3">
      <c r="A726" s="204" t="s">
        <v>183</v>
      </c>
      <c r="B726" s="205" t="s">
        <v>337</v>
      </c>
      <c r="C726" s="206"/>
      <c r="D726" s="206"/>
      <c r="E726" s="206"/>
      <c r="F726" s="206"/>
      <c r="G726" s="206"/>
      <c r="H726" s="207"/>
      <c r="I726" s="86"/>
      <c r="K726" s="212" t="s">
        <v>64</v>
      </c>
      <c r="L726" s="103"/>
      <c r="M726" s="1"/>
    </row>
    <row r="727" spans="1:21" s="12" customFormat="1" ht="15" x14ac:dyDescent="0.25">
      <c r="A727" s="65" t="s">
        <v>57</v>
      </c>
      <c r="B727" s="139" t="s">
        <v>215</v>
      </c>
      <c r="C727" s="139"/>
      <c r="D727" s="139"/>
      <c r="E727" s="139"/>
      <c r="F727" s="139"/>
      <c r="G727" s="139"/>
      <c r="H727" s="55"/>
      <c r="I727" s="86"/>
      <c r="K727" s="212" t="s">
        <v>64</v>
      </c>
      <c r="L727" s="103"/>
      <c r="M727" s="1"/>
    </row>
    <row r="728" spans="1:21" s="122" customFormat="1" ht="29.25" x14ac:dyDescent="0.25">
      <c r="A728" s="64"/>
      <c r="B728" s="30" t="str">
        <f>CONCATENATE($O$2&amp;": "&amp;VLOOKUP($B727,$N$3:$U$23,2,0))</f>
        <v>Font: Arial</v>
      </c>
      <c r="C728" s="30" t="str">
        <f>CONCATENATE($P$2&amp;": "&amp;VLOOKUP($B727,$N$3:$U$23,3,0))</f>
        <v>T-face: Normal</v>
      </c>
      <c r="D728" s="30" t="str">
        <f>CONCATENATE($Q$2&amp;": "&amp;VLOOKUP($B727,$N$3:$U$23,4,0))</f>
        <v>Font size: 11</v>
      </c>
      <c r="E728" s="30" t="str">
        <f>CONCATENATE($R$2&amp;": "&amp;VLOOKUP($B727,$N$3:$U$23,5,0))</f>
        <v>Row height: 30</v>
      </c>
      <c r="F728" s="30" t="str">
        <f>CONCATENATE($S$2&amp;": "&amp;VLOOKUP($B727,$N$3:$U$23,6,0))</f>
        <v>Text col: Black</v>
      </c>
      <c r="G728" s="30" t="str">
        <f>CONCATENATE($T$2&amp;": "&amp;VLOOKUP($B727,$N$3:$U$23,7,0))</f>
        <v>BG col: White</v>
      </c>
      <c r="H728" s="80" t="str">
        <f>CONCATENATE($U$2&amp;": "&amp;VLOOKUP($B727,$N$3:$U$23,8,0))</f>
        <v>Just: Left</v>
      </c>
      <c r="I728" s="88"/>
      <c r="J728" s="12"/>
      <c r="K728" s="212" t="s">
        <v>64</v>
      </c>
      <c r="L728" s="103"/>
      <c r="M728" s="1"/>
      <c r="N728" s="12"/>
      <c r="O728" s="12"/>
      <c r="P728" s="12"/>
      <c r="Q728" s="12"/>
      <c r="R728" s="12"/>
      <c r="S728" s="12"/>
      <c r="T728"/>
      <c r="U728"/>
    </row>
    <row r="729" spans="1:21" s="12" customFormat="1" ht="15" x14ac:dyDescent="0.25">
      <c r="A729" s="65" t="s">
        <v>58</v>
      </c>
      <c r="B729" s="139" t="s">
        <v>277</v>
      </c>
      <c r="C729" s="139"/>
      <c r="D729" s="139"/>
      <c r="E729" s="139"/>
      <c r="F729" s="139"/>
      <c r="G729" s="139"/>
      <c r="H729" s="55"/>
      <c r="I729" s="86"/>
      <c r="K729" s="212" t="s">
        <v>64</v>
      </c>
      <c r="L729" s="103"/>
      <c r="M729" s="1"/>
    </row>
    <row r="730" spans="1:21" s="12" customFormat="1" ht="15" customHeight="1" x14ac:dyDescent="0.25">
      <c r="A730" s="65" t="s">
        <v>59</v>
      </c>
      <c r="B730" s="521" t="s">
        <v>253</v>
      </c>
      <c r="C730" s="512"/>
      <c r="D730" s="512"/>
      <c r="E730" s="512"/>
      <c r="F730" s="512"/>
      <c r="G730" s="512"/>
      <c r="H730" s="55"/>
      <c r="I730" s="86"/>
      <c r="K730" s="212" t="s">
        <v>64</v>
      </c>
      <c r="L730" s="103"/>
      <c r="M730" s="1"/>
    </row>
    <row r="731" spans="1:21" s="12" customFormat="1" ht="14.1" customHeight="1" x14ac:dyDescent="0.25">
      <c r="A731" s="66" t="s">
        <v>60</v>
      </c>
      <c r="B731" s="139" t="s">
        <v>338</v>
      </c>
      <c r="C731" s="139"/>
      <c r="D731" s="139"/>
      <c r="E731" s="139"/>
      <c r="F731" s="139"/>
      <c r="G731" s="139"/>
      <c r="H731" s="55"/>
      <c r="I731" s="86"/>
      <c r="K731" s="212" t="s">
        <v>64</v>
      </c>
      <c r="L731" s="103"/>
      <c r="M731" s="1"/>
      <c r="T731" s="122"/>
      <c r="U731" s="122"/>
    </row>
    <row r="732" spans="1:21" s="12" customFormat="1" ht="14.1" customHeight="1" x14ac:dyDescent="0.25">
      <c r="A732" s="66" t="s">
        <v>57</v>
      </c>
      <c r="B732" s="512" t="s">
        <v>71</v>
      </c>
      <c r="C732" s="512"/>
      <c r="D732" s="512"/>
      <c r="E732" s="512"/>
      <c r="F732" s="512"/>
      <c r="G732" s="512"/>
      <c r="H732" s="55"/>
      <c r="I732" s="86"/>
      <c r="K732" s="212" t="s">
        <v>64</v>
      </c>
      <c r="L732" s="103"/>
      <c r="M732" s="1"/>
      <c r="N732" s="122"/>
      <c r="O732" s="122"/>
      <c r="P732" s="122"/>
      <c r="Q732" s="122"/>
      <c r="R732" s="122"/>
      <c r="S732" s="122"/>
    </row>
    <row r="733" spans="1:21" s="12" customFormat="1" ht="14.1" customHeight="1" x14ac:dyDescent="0.25">
      <c r="A733" s="66" t="s">
        <v>139</v>
      </c>
      <c r="B733" s="139" t="s">
        <v>64</v>
      </c>
      <c r="C733" s="139"/>
      <c r="D733" s="139"/>
      <c r="E733" s="139"/>
      <c r="F733" s="139"/>
      <c r="G733" s="139"/>
      <c r="H733" s="55"/>
      <c r="I733" s="86"/>
      <c r="K733" s="212" t="s">
        <v>64</v>
      </c>
      <c r="L733" s="103"/>
      <c r="M733" s="1"/>
    </row>
    <row r="734" spans="1:21" s="12" customFormat="1" ht="14.1" customHeight="1" x14ac:dyDescent="0.25">
      <c r="A734" s="66" t="s">
        <v>140</v>
      </c>
      <c r="B734" s="139" t="s">
        <v>64</v>
      </c>
      <c r="C734" s="139"/>
      <c r="D734" s="139"/>
      <c r="E734" s="139"/>
      <c r="F734" s="139"/>
      <c r="G734" s="139"/>
      <c r="H734" s="55"/>
      <c r="I734" s="86"/>
      <c r="K734" s="212" t="s">
        <v>64</v>
      </c>
      <c r="L734" s="103"/>
      <c r="M734" s="1"/>
    </row>
    <row r="735" spans="1:21" s="12" customFormat="1" ht="14.1" customHeight="1" x14ac:dyDescent="0.25">
      <c r="A735" s="66" t="s">
        <v>141</v>
      </c>
      <c r="B735" s="139" t="s">
        <v>64</v>
      </c>
      <c r="C735" s="139"/>
      <c r="D735" s="139"/>
      <c r="E735" s="139"/>
      <c r="F735" s="139"/>
      <c r="G735" s="139"/>
      <c r="H735" s="55"/>
      <c r="I735" s="86"/>
      <c r="K735" s="212" t="s">
        <v>64</v>
      </c>
      <c r="L735" s="103"/>
      <c r="M735" s="1"/>
    </row>
    <row r="736" spans="1:21" s="12" customFormat="1" ht="14.1" customHeight="1" x14ac:dyDescent="0.25">
      <c r="A736" s="66" t="s">
        <v>142</v>
      </c>
      <c r="B736" s="29" t="s">
        <v>64</v>
      </c>
      <c r="C736" s="139"/>
      <c r="D736" s="139"/>
      <c r="E736" s="139"/>
      <c r="F736" s="139"/>
      <c r="G736" s="139"/>
      <c r="H736" s="55"/>
      <c r="I736" s="86"/>
      <c r="K736" s="212" t="s">
        <v>64</v>
      </c>
      <c r="L736" s="103"/>
      <c r="M736" s="1"/>
    </row>
    <row r="737" spans="1:21" s="12" customFormat="1" ht="30" x14ac:dyDescent="0.25">
      <c r="A737" s="67" t="s">
        <v>143</v>
      </c>
      <c r="B737" s="139" t="s">
        <v>12</v>
      </c>
      <c r="C737" s="139"/>
      <c r="D737" s="139"/>
      <c r="E737" s="139"/>
      <c r="F737" s="139"/>
      <c r="G737" s="139"/>
      <c r="H737" s="82"/>
      <c r="I737" s="86"/>
      <c r="K737" s="212" t="s">
        <v>64</v>
      </c>
      <c r="L737" s="103"/>
      <c r="M737" s="1"/>
    </row>
    <row r="738" spans="1:21" s="12" customFormat="1" ht="14.1" customHeight="1" x14ac:dyDescent="0.25">
      <c r="A738" s="65" t="s">
        <v>66</v>
      </c>
      <c r="B738" s="512" t="s">
        <v>339</v>
      </c>
      <c r="C738" s="512"/>
      <c r="D738" s="512"/>
      <c r="E738" s="512"/>
      <c r="F738" s="512"/>
      <c r="G738" s="512"/>
      <c r="H738" s="55"/>
      <c r="I738" s="86"/>
      <c r="K738" s="212" t="s">
        <v>64</v>
      </c>
      <c r="L738" s="103"/>
      <c r="M738" s="1"/>
    </row>
    <row r="739" spans="1:21" s="12" customFormat="1" ht="15" thickBot="1" x14ac:dyDescent="0.25">
      <c r="A739" s="68"/>
      <c r="B739" s="139"/>
      <c r="C739" s="139"/>
      <c r="D739" s="139"/>
      <c r="E739" s="139"/>
      <c r="F739" s="139"/>
      <c r="G739" s="139"/>
      <c r="H739" s="55"/>
      <c r="I739" s="86"/>
      <c r="K739" s="212" t="s">
        <v>64</v>
      </c>
      <c r="L739" s="103"/>
      <c r="M739" s="1"/>
    </row>
    <row r="740" spans="1:21" s="12" customFormat="1" ht="15.75" customHeight="1" thickBot="1" x14ac:dyDescent="0.3">
      <c r="A740" s="204" t="s">
        <v>335</v>
      </c>
      <c r="B740" s="205" t="s">
        <v>420</v>
      </c>
      <c r="C740" s="206"/>
      <c r="D740" s="206"/>
      <c r="E740" s="206"/>
      <c r="F740" s="206"/>
      <c r="G740" s="206"/>
      <c r="H740" s="207"/>
      <c r="I740" s="86"/>
      <c r="K740" s="212" t="s">
        <v>64</v>
      </c>
      <c r="L740" s="103"/>
      <c r="M740" s="1"/>
    </row>
    <row r="741" spans="1:21" s="12" customFormat="1" ht="13.5" customHeight="1" x14ac:dyDescent="0.25">
      <c r="A741" s="65" t="s">
        <v>57</v>
      </c>
      <c r="B741" s="139" t="s">
        <v>129</v>
      </c>
      <c r="C741" s="139"/>
      <c r="D741" s="139"/>
      <c r="E741" s="139"/>
      <c r="F741" s="139"/>
      <c r="G741" s="139"/>
      <c r="H741" s="55"/>
      <c r="I741" s="86"/>
      <c r="K741" s="212" t="s">
        <v>64</v>
      </c>
      <c r="L741" s="103"/>
      <c r="M741" s="1"/>
      <c r="T741"/>
      <c r="U741"/>
    </row>
    <row r="742" spans="1:21" s="12" customFormat="1" ht="29.25" x14ac:dyDescent="0.25">
      <c r="A742" s="64"/>
      <c r="B742" s="30" t="str">
        <f>CONCATENATE($O$2&amp;": "&amp;VLOOKUP($B741,$N$3:$U$23,2,0))</f>
        <v>Font: Arial</v>
      </c>
      <c r="C742" s="30" t="str">
        <f>CONCATENATE($P$2&amp;": "&amp;VLOOKUP($B741,$N$3:$U$23,3,0))</f>
        <v>T-face: Normal</v>
      </c>
      <c r="D742" s="30" t="str">
        <f>CONCATENATE($Q$2&amp;": "&amp;VLOOKUP($B741,$N$3:$U$23,4,0))</f>
        <v>Font size: 11</v>
      </c>
      <c r="E742" s="30" t="str">
        <f>CONCATENATE($R$2&amp;": "&amp;VLOOKUP($B741,$N$3:$U$23,5,0))</f>
        <v>Row height: Dependant</v>
      </c>
      <c r="F742" s="30" t="str">
        <f>CONCATENATE($S$2&amp;": "&amp;VLOOKUP($B741,$N$3:$U$23,6,0))</f>
        <v>Text col: Black</v>
      </c>
      <c r="G742" s="30" t="str">
        <f>CONCATENATE($T$2&amp;": "&amp;VLOOKUP($B741,$N$3:$U$23,7,0))</f>
        <v>BG col: Sky blue</v>
      </c>
      <c r="H742" s="80" t="str">
        <f>CONCATENATE($U$2&amp;": "&amp;VLOOKUP($B741,$N$3:$U$23,8,0))</f>
        <v>Just: Centre</v>
      </c>
      <c r="I742" s="86"/>
      <c r="K742" s="212" t="s">
        <v>64</v>
      </c>
      <c r="L742" s="103"/>
      <c r="M742" s="1"/>
      <c r="N742" s="35"/>
      <c r="O742" s="38"/>
      <c r="P742" s="38"/>
      <c r="Q742" s="38"/>
      <c r="R742" s="38"/>
      <c r="S742" s="35"/>
    </row>
    <row r="743" spans="1:21" s="12" customFormat="1" ht="15" x14ac:dyDescent="0.25">
      <c r="A743" s="65" t="s">
        <v>58</v>
      </c>
      <c r="B743" s="139" t="s">
        <v>126</v>
      </c>
      <c r="C743" s="139"/>
      <c r="D743" s="139"/>
      <c r="E743" s="139"/>
      <c r="F743" s="139"/>
      <c r="G743" s="139"/>
      <c r="H743" s="55"/>
      <c r="I743" s="86"/>
      <c r="K743" s="212" t="s">
        <v>64</v>
      </c>
      <c r="L743" s="103"/>
      <c r="M743" s="1"/>
    </row>
    <row r="744" spans="1:21" s="12" customFormat="1" ht="15" x14ac:dyDescent="0.25">
      <c r="A744" s="65" t="s">
        <v>59</v>
      </c>
      <c r="B744" s="214">
        <f>'Borrowing expenses'!E36</f>
        <v>0</v>
      </c>
      <c r="C744" s="139"/>
      <c r="D744" s="139"/>
      <c r="E744" s="139"/>
      <c r="F744" s="139"/>
      <c r="G744" s="139"/>
      <c r="H744" s="55"/>
      <c r="I744" s="86"/>
      <c r="K744" s="212" t="s">
        <v>64</v>
      </c>
      <c r="L744" s="103"/>
      <c r="M744" s="1"/>
    </row>
    <row r="745" spans="1:21" s="12" customFormat="1" ht="15" x14ac:dyDescent="0.25">
      <c r="A745" s="66" t="s">
        <v>224</v>
      </c>
      <c r="B745" s="89" t="s">
        <v>333</v>
      </c>
      <c r="C745" s="139"/>
      <c r="D745" s="139"/>
      <c r="E745" s="139"/>
      <c r="F745" s="139"/>
      <c r="G745" s="139"/>
      <c r="H745" s="55"/>
      <c r="I745" s="86"/>
      <c r="K745" s="212" t="s">
        <v>197</v>
      </c>
      <c r="L745" s="103"/>
      <c r="M745" s="1"/>
    </row>
    <row r="746" spans="1:21" s="12" customFormat="1" ht="14.1" customHeight="1" x14ac:dyDescent="0.25">
      <c r="A746" s="66" t="s">
        <v>57</v>
      </c>
      <c r="B746" s="512" t="s">
        <v>135</v>
      </c>
      <c r="C746" s="512"/>
      <c r="D746" s="512"/>
      <c r="E746" s="512"/>
      <c r="F746" s="512"/>
      <c r="G746" s="512"/>
      <c r="H746" s="55"/>
      <c r="I746" s="86"/>
      <c r="K746" s="212" t="s">
        <v>64</v>
      </c>
      <c r="L746" s="103"/>
      <c r="M746" s="1"/>
    </row>
    <row r="747" spans="1:21" s="12" customFormat="1" ht="15" x14ac:dyDescent="0.25">
      <c r="A747" s="66" t="s">
        <v>139</v>
      </c>
      <c r="B747" s="139">
        <v>0</v>
      </c>
      <c r="C747" s="139"/>
      <c r="D747" s="139"/>
      <c r="E747" s="139"/>
      <c r="F747" s="139"/>
      <c r="G747" s="139"/>
      <c r="H747" s="55"/>
      <c r="I747" s="86"/>
      <c r="K747" s="212" t="s">
        <v>197</v>
      </c>
      <c r="L747" s="103"/>
      <c r="M747" s="1"/>
    </row>
    <row r="748" spans="1:21" s="12" customFormat="1" ht="15" x14ac:dyDescent="0.25">
      <c r="A748" s="66" t="s">
        <v>140</v>
      </c>
      <c r="B748" s="28">
        <v>500</v>
      </c>
      <c r="C748" s="139"/>
      <c r="D748" s="139"/>
      <c r="E748" s="139"/>
      <c r="F748" s="139"/>
      <c r="G748" s="139"/>
      <c r="H748" s="55"/>
      <c r="I748" s="86"/>
      <c r="K748" s="212" t="s">
        <v>197</v>
      </c>
      <c r="L748" s="103"/>
      <c r="M748" s="1"/>
    </row>
    <row r="749" spans="1:21" s="12" customFormat="1" ht="15" x14ac:dyDescent="0.25">
      <c r="A749" s="66" t="s">
        <v>141</v>
      </c>
      <c r="B749" s="524" t="s">
        <v>276</v>
      </c>
      <c r="C749" s="524"/>
      <c r="D749" s="524"/>
      <c r="E749" s="524"/>
      <c r="F749" s="524"/>
      <c r="G749" s="524"/>
      <c r="H749" s="55"/>
      <c r="I749" s="86"/>
      <c r="K749" s="212" t="s">
        <v>64</v>
      </c>
      <c r="L749" s="103"/>
      <c r="M749" s="1"/>
    </row>
    <row r="750" spans="1:21" s="12" customFormat="1" ht="15" x14ac:dyDescent="0.25">
      <c r="A750" s="66" t="s">
        <v>142</v>
      </c>
      <c r="B750" s="29" t="s">
        <v>64</v>
      </c>
      <c r="C750" s="139"/>
      <c r="D750" s="139"/>
      <c r="E750" s="139"/>
      <c r="F750" s="139"/>
      <c r="G750" s="139"/>
      <c r="H750" s="55"/>
      <c r="I750" s="86"/>
      <c r="K750" s="212" t="s">
        <v>64</v>
      </c>
      <c r="L750" s="103"/>
      <c r="M750" s="1"/>
    </row>
    <row r="751" spans="1:21" s="12" customFormat="1" ht="30" x14ac:dyDescent="0.25">
      <c r="A751" s="67" t="s">
        <v>143</v>
      </c>
      <c r="B751" s="139" t="str">
        <f>IF(B741=$N$4,"Yes","No")</f>
        <v>Yes</v>
      </c>
      <c r="C751" s="139"/>
      <c r="D751" s="139"/>
      <c r="E751" s="139"/>
      <c r="F751" s="139"/>
      <c r="G751" s="139"/>
      <c r="H751" s="82"/>
      <c r="I751" s="86"/>
      <c r="K751" s="212" t="s">
        <v>64</v>
      </c>
      <c r="L751" s="103"/>
      <c r="M751" s="1"/>
    </row>
    <row r="752" spans="1:21" s="12" customFormat="1" ht="15" x14ac:dyDescent="0.25">
      <c r="A752" s="65" t="s">
        <v>66</v>
      </c>
      <c r="B752" s="512" t="s">
        <v>280</v>
      </c>
      <c r="C752" s="512"/>
      <c r="D752" s="512"/>
      <c r="E752" s="512"/>
      <c r="F752" s="512"/>
      <c r="G752" s="512"/>
      <c r="H752" s="55"/>
      <c r="I752" s="86"/>
      <c r="K752" s="212" t="s">
        <v>64</v>
      </c>
      <c r="L752" s="103"/>
      <c r="M752" s="1"/>
    </row>
    <row r="753" spans="1:21" s="12" customFormat="1" ht="15" thickBot="1" x14ac:dyDescent="0.25">
      <c r="A753" s="68"/>
      <c r="B753" s="139"/>
      <c r="C753" s="139"/>
      <c r="D753" s="139"/>
      <c r="E753" s="139"/>
      <c r="F753" s="139"/>
      <c r="G753" s="139"/>
      <c r="H753" s="55"/>
      <c r="I753" s="86"/>
      <c r="K753" s="212" t="s">
        <v>64</v>
      </c>
      <c r="L753" s="103"/>
      <c r="M753" s="1"/>
    </row>
    <row r="754" spans="1:21" s="12" customFormat="1" ht="15.75" thickBot="1" x14ac:dyDescent="0.3">
      <c r="A754" s="204" t="s">
        <v>184</v>
      </c>
      <c r="B754" s="205" t="s">
        <v>341</v>
      </c>
      <c r="C754" s="206"/>
      <c r="D754" s="206"/>
      <c r="E754" s="206"/>
      <c r="F754" s="206"/>
      <c r="G754" s="206"/>
      <c r="H754" s="207"/>
      <c r="I754" s="86"/>
      <c r="K754" s="212" t="s">
        <v>64</v>
      </c>
      <c r="L754" s="103"/>
      <c r="M754" s="1"/>
    </row>
    <row r="755" spans="1:21" s="12" customFormat="1" ht="15" x14ac:dyDescent="0.25">
      <c r="A755" s="65" t="s">
        <v>57</v>
      </c>
      <c r="B755" s="37" t="s">
        <v>215</v>
      </c>
      <c r="C755" s="37"/>
      <c r="D755" s="37"/>
      <c r="E755" s="37"/>
      <c r="F755" s="37"/>
      <c r="G755" s="37"/>
      <c r="H755" s="55"/>
      <c r="I755" s="86"/>
      <c r="K755" s="212" t="s">
        <v>64</v>
      </c>
      <c r="L755" s="103"/>
      <c r="M755" s="1"/>
    </row>
    <row r="756" spans="1:21" s="36" customFormat="1" ht="29.25" x14ac:dyDescent="0.25">
      <c r="A756" s="64"/>
      <c r="B756" s="30" t="str">
        <f>CONCATENATE($O$2&amp;": "&amp;VLOOKUP($B755,$N$3:$U$23,2,0))</f>
        <v>Font: Arial</v>
      </c>
      <c r="C756" s="30" t="str">
        <f>CONCATENATE($P$2&amp;": "&amp;VLOOKUP($B755,$N$3:$U$23,3,0))</f>
        <v>T-face: Normal</v>
      </c>
      <c r="D756" s="30" t="str">
        <f>CONCATENATE($Q$2&amp;": "&amp;VLOOKUP($B755,$N$3:$U$23,4,0))</f>
        <v>Font size: 11</v>
      </c>
      <c r="E756" s="30" t="str">
        <f>CONCATENATE($R$2&amp;": "&amp;VLOOKUP($B755,$N$3:$U$23,5,0))</f>
        <v>Row height: 30</v>
      </c>
      <c r="F756" s="30" t="str">
        <f>CONCATENATE($S$2&amp;": "&amp;VLOOKUP($B755,$N$3:$U$23,6,0))</f>
        <v>Text col: Black</v>
      </c>
      <c r="G756" s="30" t="str">
        <f>CONCATENATE($T$2&amp;": "&amp;VLOOKUP($B755,$N$3:$U$23,7,0))</f>
        <v>BG col: White</v>
      </c>
      <c r="H756" s="80" t="str">
        <f>CONCATENATE($U$2&amp;": "&amp;VLOOKUP($B755,$N$3:$U$23,8,0))</f>
        <v>Just: Left</v>
      </c>
      <c r="I756" s="88"/>
      <c r="J756" s="12"/>
      <c r="K756" s="212" t="s">
        <v>64</v>
      </c>
      <c r="L756" s="103"/>
      <c r="M756" s="1"/>
      <c r="N756" s="12"/>
      <c r="O756" s="12"/>
      <c r="P756" s="12"/>
      <c r="Q756" s="12"/>
      <c r="R756" s="12"/>
      <c r="S756" s="12"/>
      <c r="T756"/>
      <c r="U756"/>
    </row>
    <row r="757" spans="1:21" s="12" customFormat="1" ht="15" x14ac:dyDescent="0.25">
      <c r="A757" s="65" t="s">
        <v>58</v>
      </c>
      <c r="B757" s="142" t="s">
        <v>277</v>
      </c>
      <c r="C757" s="37"/>
      <c r="D757" s="37"/>
      <c r="E757" s="37"/>
      <c r="F757" s="37"/>
      <c r="G757" s="37"/>
      <c r="H757" s="55"/>
      <c r="I757" s="86"/>
      <c r="J757" s="36"/>
      <c r="K757" s="212" t="s">
        <v>64</v>
      </c>
      <c r="L757" s="103"/>
      <c r="M757" s="1"/>
      <c r="N757" s="35"/>
      <c r="O757" s="38"/>
      <c r="P757" s="38"/>
      <c r="Q757" s="38"/>
      <c r="R757" s="38"/>
      <c r="S757" s="35"/>
    </row>
    <row r="758" spans="1:21" s="12" customFormat="1" ht="15" x14ac:dyDescent="0.25">
      <c r="A758" s="65" t="s">
        <v>59</v>
      </c>
      <c r="B758" s="142" t="s">
        <v>254</v>
      </c>
      <c r="C758" s="37"/>
      <c r="D758" s="37"/>
      <c r="E758" s="37"/>
      <c r="F758" s="37"/>
      <c r="G758" s="37"/>
      <c r="H758" s="55"/>
      <c r="I758" s="86"/>
      <c r="K758" s="212" t="s">
        <v>64</v>
      </c>
      <c r="L758" s="103"/>
      <c r="M758" s="1"/>
    </row>
    <row r="759" spans="1:21" s="12" customFormat="1" ht="15" x14ac:dyDescent="0.25">
      <c r="A759" s="66" t="s">
        <v>60</v>
      </c>
      <c r="B759" s="37" t="s">
        <v>73</v>
      </c>
      <c r="C759" s="37"/>
      <c r="D759" s="37"/>
      <c r="E759" s="37"/>
      <c r="F759" s="37"/>
      <c r="G759" s="37"/>
      <c r="H759" s="55"/>
      <c r="I759" s="86"/>
      <c r="K759" s="212" t="s">
        <v>64</v>
      </c>
      <c r="L759" s="103"/>
      <c r="M759" s="1"/>
    </row>
    <row r="760" spans="1:21" s="12" customFormat="1" ht="15" x14ac:dyDescent="0.25">
      <c r="A760" s="66" t="s">
        <v>57</v>
      </c>
      <c r="B760" s="512" t="s">
        <v>71</v>
      </c>
      <c r="C760" s="512"/>
      <c r="D760" s="512"/>
      <c r="E760" s="512"/>
      <c r="F760" s="512"/>
      <c r="G760" s="512"/>
      <c r="H760" s="55"/>
      <c r="I760" s="86"/>
      <c r="K760" s="212" t="s">
        <v>64</v>
      </c>
      <c r="L760" s="103"/>
      <c r="M760" s="1"/>
    </row>
    <row r="761" spans="1:21" s="12" customFormat="1" ht="15" x14ac:dyDescent="0.25">
      <c r="A761" s="66" t="s">
        <v>139</v>
      </c>
      <c r="B761" s="37" t="s">
        <v>64</v>
      </c>
      <c r="C761" s="37"/>
      <c r="D761" s="37"/>
      <c r="E761" s="37"/>
      <c r="F761" s="37"/>
      <c r="G761" s="37"/>
      <c r="H761" s="55"/>
      <c r="I761" s="86"/>
      <c r="K761" s="212" t="s">
        <v>64</v>
      </c>
      <c r="L761" s="103"/>
      <c r="M761" s="1"/>
      <c r="T761" s="36"/>
      <c r="U761" s="36"/>
    </row>
    <row r="762" spans="1:21" s="12" customFormat="1" ht="15" x14ac:dyDescent="0.25">
      <c r="A762" s="66" t="s">
        <v>140</v>
      </c>
      <c r="B762" s="37" t="s">
        <v>64</v>
      </c>
      <c r="C762" s="37"/>
      <c r="D762" s="37"/>
      <c r="E762" s="37"/>
      <c r="F762" s="37"/>
      <c r="G762" s="37"/>
      <c r="H762" s="55"/>
      <c r="I762" s="86"/>
      <c r="K762" s="212" t="s">
        <v>64</v>
      </c>
      <c r="L762" s="103"/>
      <c r="M762" s="1"/>
      <c r="N762" s="36"/>
      <c r="O762" s="36"/>
      <c r="P762" s="36"/>
      <c r="Q762" s="36"/>
      <c r="R762" s="36"/>
      <c r="S762" s="36"/>
    </row>
    <row r="763" spans="1:21" s="12" customFormat="1" ht="15" x14ac:dyDescent="0.25">
      <c r="A763" s="66" t="s">
        <v>141</v>
      </c>
      <c r="B763" s="37" t="s">
        <v>64</v>
      </c>
      <c r="C763" s="37"/>
      <c r="D763" s="37"/>
      <c r="E763" s="37"/>
      <c r="F763" s="37"/>
      <c r="G763" s="37"/>
      <c r="H763" s="55"/>
      <c r="I763" s="86"/>
      <c r="K763" s="212" t="s">
        <v>64</v>
      </c>
      <c r="L763" s="103"/>
      <c r="M763" s="1"/>
    </row>
    <row r="764" spans="1:21" s="12" customFormat="1" ht="15" x14ac:dyDescent="0.25">
      <c r="A764" s="66" t="s">
        <v>142</v>
      </c>
      <c r="B764" s="29" t="s">
        <v>64</v>
      </c>
      <c r="C764" s="37"/>
      <c r="D764" s="37"/>
      <c r="E764" s="37"/>
      <c r="F764" s="37"/>
      <c r="G764" s="37"/>
      <c r="H764" s="55"/>
      <c r="I764" s="86"/>
      <c r="K764" s="212" t="s">
        <v>64</v>
      </c>
      <c r="L764" s="103"/>
      <c r="M764" s="1"/>
    </row>
    <row r="765" spans="1:21" customFormat="1" ht="30" x14ac:dyDescent="0.25">
      <c r="A765" s="67" t="s">
        <v>143</v>
      </c>
      <c r="B765" s="37" t="str">
        <f>IF(B755=$N$4,"Yes","No")</f>
        <v>No</v>
      </c>
      <c r="C765" s="37"/>
      <c r="D765" s="37"/>
      <c r="E765" s="37"/>
      <c r="F765" s="37"/>
      <c r="G765" s="37"/>
      <c r="H765" s="82"/>
      <c r="I765" s="85"/>
      <c r="J765" s="12"/>
      <c r="K765" s="212" t="s">
        <v>64</v>
      </c>
      <c r="L765" s="103"/>
      <c r="M765" s="1"/>
      <c r="N765" s="12"/>
      <c r="O765" s="12"/>
      <c r="P765" s="12"/>
      <c r="Q765" s="12"/>
      <c r="R765" s="12"/>
      <c r="S765" s="12"/>
      <c r="T765" s="12"/>
      <c r="U765" s="12"/>
    </row>
    <row r="766" spans="1:21" s="12" customFormat="1" ht="15" x14ac:dyDescent="0.25">
      <c r="A766" s="65" t="s">
        <v>66</v>
      </c>
      <c r="B766" s="512" t="s">
        <v>74</v>
      </c>
      <c r="C766" s="512"/>
      <c r="D766" s="512"/>
      <c r="E766" s="512"/>
      <c r="F766" s="512"/>
      <c r="G766" s="512"/>
      <c r="H766" s="55"/>
      <c r="I766" s="86"/>
      <c r="J766" s="34"/>
      <c r="K766" s="212" t="s">
        <v>64</v>
      </c>
      <c r="L766" s="103"/>
      <c r="M766" s="1"/>
    </row>
    <row r="767" spans="1:21" s="12" customFormat="1" ht="15" thickBot="1" x14ac:dyDescent="0.25">
      <c r="A767" s="68"/>
      <c r="B767" s="37"/>
      <c r="C767" s="37"/>
      <c r="D767" s="37"/>
      <c r="E767" s="37"/>
      <c r="F767" s="37"/>
      <c r="G767" s="37"/>
      <c r="H767" s="55"/>
      <c r="I767" s="86"/>
      <c r="K767" s="212" t="s">
        <v>64</v>
      </c>
      <c r="L767" s="103"/>
      <c r="M767" s="1"/>
    </row>
    <row r="768" spans="1:21" s="12" customFormat="1" ht="15.75" customHeight="1" thickBot="1" x14ac:dyDescent="0.3">
      <c r="A768" s="204" t="s">
        <v>336</v>
      </c>
      <c r="B768" s="205" t="s">
        <v>343</v>
      </c>
      <c r="C768" s="206"/>
      <c r="D768" s="206"/>
      <c r="E768" s="206"/>
      <c r="F768" s="206"/>
      <c r="G768" s="206"/>
      <c r="H768" s="207"/>
      <c r="I768" s="86"/>
      <c r="K768" s="212" t="s">
        <v>64</v>
      </c>
      <c r="L768" s="103"/>
      <c r="M768" s="1"/>
    </row>
    <row r="769" spans="1:21" s="12" customFormat="1" ht="13.5" customHeight="1" x14ac:dyDescent="0.25">
      <c r="A769" s="65" t="s">
        <v>57</v>
      </c>
      <c r="B769" s="142" t="s">
        <v>129</v>
      </c>
      <c r="C769" s="142"/>
      <c r="D769" s="142"/>
      <c r="E769" s="142"/>
      <c r="F769" s="142"/>
      <c r="G769" s="142"/>
      <c r="H769" s="55"/>
      <c r="I769" s="86"/>
      <c r="K769" s="212" t="s">
        <v>64</v>
      </c>
      <c r="L769" s="103"/>
      <c r="M769" s="1"/>
      <c r="T769"/>
      <c r="U769"/>
    </row>
    <row r="770" spans="1:21" s="12" customFormat="1" ht="29.25" x14ac:dyDescent="0.25">
      <c r="A770" s="64"/>
      <c r="B770" s="30" t="str">
        <f>CONCATENATE($O$2&amp;": "&amp;VLOOKUP($B769,$N$3:$U$23,2,0))</f>
        <v>Font: Arial</v>
      </c>
      <c r="C770" s="30" t="str">
        <f>CONCATENATE($P$2&amp;": "&amp;VLOOKUP($B769,$N$3:$U$23,3,0))</f>
        <v>T-face: Normal</v>
      </c>
      <c r="D770" s="30" t="str">
        <f>CONCATENATE($Q$2&amp;": "&amp;VLOOKUP($B769,$N$3:$U$23,4,0))</f>
        <v>Font size: 11</v>
      </c>
      <c r="E770" s="30" t="str">
        <f>CONCATENATE($R$2&amp;": "&amp;VLOOKUP($B769,$N$3:$U$23,5,0))</f>
        <v>Row height: Dependant</v>
      </c>
      <c r="F770" s="30" t="str">
        <f>CONCATENATE($S$2&amp;": "&amp;VLOOKUP($B769,$N$3:$U$23,6,0))</f>
        <v>Text col: Black</v>
      </c>
      <c r="G770" s="30" t="str">
        <f>CONCATENATE($T$2&amp;": "&amp;VLOOKUP($B769,$N$3:$U$23,7,0))</f>
        <v>BG col: Sky blue</v>
      </c>
      <c r="H770" s="80" t="str">
        <f>CONCATENATE($U$2&amp;": "&amp;VLOOKUP($B769,$N$3:$U$23,8,0))</f>
        <v>Just: Centre</v>
      </c>
      <c r="I770" s="86"/>
      <c r="K770" s="212" t="s">
        <v>64</v>
      </c>
      <c r="L770" s="103"/>
      <c r="M770" s="1"/>
      <c r="N770" s="35"/>
      <c r="O770" s="38"/>
      <c r="P770" s="38"/>
      <c r="Q770" s="38"/>
      <c r="R770" s="38"/>
      <c r="S770" s="35"/>
    </row>
    <row r="771" spans="1:21" s="12" customFormat="1" ht="15" x14ac:dyDescent="0.25">
      <c r="A771" s="65" t="s">
        <v>58</v>
      </c>
      <c r="B771" s="142" t="s">
        <v>126</v>
      </c>
      <c r="C771" s="142"/>
      <c r="D771" s="142"/>
      <c r="E771" s="142"/>
      <c r="F771" s="142"/>
      <c r="G771" s="142"/>
      <c r="H771" s="55"/>
      <c r="I771" s="86"/>
      <c r="K771" s="212" t="s">
        <v>64</v>
      </c>
      <c r="L771" s="103"/>
      <c r="M771" s="1"/>
    </row>
    <row r="772" spans="1:21" s="12" customFormat="1" ht="15" x14ac:dyDescent="0.25">
      <c r="A772" s="65" t="s">
        <v>59</v>
      </c>
      <c r="B772" s="214">
        <f>'Borrowing expenses'!E37</f>
        <v>0</v>
      </c>
      <c r="C772" s="142"/>
      <c r="D772" s="142"/>
      <c r="E772" s="142"/>
      <c r="F772" s="142"/>
      <c r="G772" s="142"/>
      <c r="H772" s="55"/>
      <c r="I772" s="86"/>
      <c r="K772" s="212" t="s">
        <v>197</v>
      </c>
      <c r="L772" s="103"/>
      <c r="M772" s="1"/>
    </row>
    <row r="773" spans="1:21" s="12" customFormat="1" ht="15" x14ac:dyDescent="0.25">
      <c r="A773" s="66" t="s">
        <v>224</v>
      </c>
      <c r="B773" s="89" t="s">
        <v>333</v>
      </c>
      <c r="C773" s="142"/>
      <c r="D773" s="142"/>
      <c r="E773" s="142"/>
      <c r="F773" s="142"/>
      <c r="G773" s="142"/>
      <c r="H773" s="55"/>
      <c r="I773" s="86"/>
      <c r="K773" s="212" t="s">
        <v>64</v>
      </c>
      <c r="L773" s="103"/>
      <c r="M773" s="1"/>
    </row>
    <row r="774" spans="1:21" s="12" customFormat="1" ht="14.1" customHeight="1" x14ac:dyDescent="0.25">
      <c r="A774" s="66" t="s">
        <v>57</v>
      </c>
      <c r="B774" s="512" t="s">
        <v>135</v>
      </c>
      <c r="C774" s="512"/>
      <c r="D774" s="512"/>
      <c r="E774" s="512"/>
      <c r="F774" s="512"/>
      <c r="G774" s="512"/>
      <c r="H774" s="55"/>
      <c r="I774" s="86"/>
      <c r="K774" s="212" t="s">
        <v>64</v>
      </c>
      <c r="L774" s="103"/>
      <c r="M774" s="1"/>
    </row>
    <row r="775" spans="1:21" s="12" customFormat="1" ht="15" x14ac:dyDescent="0.25">
      <c r="A775" s="66" t="s">
        <v>139</v>
      </c>
      <c r="B775" s="142">
        <v>0</v>
      </c>
      <c r="C775" s="142"/>
      <c r="D775" s="142"/>
      <c r="E775" s="142"/>
      <c r="F775" s="142"/>
      <c r="G775" s="142"/>
      <c r="H775" s="55"/>
      <c r="I775" s="86"/>
      <c r="K775" s="212" t="s">
        <v>197</v>
      </c>
      <c r="L775" s="103"/>
      <c r="M775" s="1"/>
    </row>
    <row r="776" spans="1:21" s="12" customFormat="1" ht="15" x14ac:dyDescent="0.25">
      <c r="A776" s="66" t="s">
        <v>140</v>
      </c>
      <c r="B776" s="28">
        <v>500</v>
      </c>
      <c r="C776" s="142"/>
      <c r="D776" s="142"/>
      <c r="E776" s="142"/>
      <c r="F776" s="142"/>
      <c r="G776" s="142"/>
      <c r="H776" s="55"/>
      <c r="I776" s="86"/>
      <c r="K776" s="212" t="s">
        <v>197</v>
      </c>
      <c r="L776" s="103"/>
      <c r="M776" s="1"/>
    </row>
    <row r="777" spans="1:21" s="12" customFormat="1" ht="15" x14ac:dyDescent="0.25">
      <c r="A777" s="66" t="s">
        <v>141</v>
      </c>
      <c r="B777" s="524" t="s">
        <v>276</v>
      </c>
      <c r="C777" s="524"/>
      <c r="D777" s="524"/>
      <c r="E777" s="524"/>
      <c r="F777" s="524"/>
      <c r="G777" s="524"/>
      <c r="H777" s="55"/>
      <c r="I777" s="86"/>
      <c r="K777" s="212" t="s">
        <v>64</v>
      </c>
      <c r="L777" s="103"/>
      <c r="M777" s="1"/>
    </row>
    <row r="778" spans="1:21" s="12" customFormat="1" ht="15" x14ac:dyDescent="0.25">
      <c r="A778" s="66" t="s">
        <v>142</v>
      </c>
      <c r="B778" s="29" t="s">
        <v>64</v>
      </c>
      <c r="C778" s="142"/>
      <c r="D778" s="142"/>
      <c r="E778" s="142"/>
      <c r="F778" s="142"/>
      <c r="G778" s="142"/>
      <c r="H778" s="55"/>
      <c r="I778" s="86"/>
      <c r="K778" s="212" t="s">
        <v>64</v>
      </c>
      <c r="L778" s="103"/>
      <c r="M778" s="1"/>
    </row>
    <row r="779" spans="1:21" s="12" customFormat="1" ht="30" x14ac:dyDescent="0.25">
      <c r="A779" s="67" t="s">
        <v>143</v>
      </c>
      <c r="B779" s="142" t="str">
        <f>IF(B769=$N$4,"Yes","No")</f>
        <v>Yes</v>
      </c>
      <c r="C779" s="142"/>
      <c r="D779" s="142"/>
      <c r="E779" s="142"/>
      <c r="F779" s="142"/>
      <c r="G779" s="142"/>
      <c r="H779" s="82"/>
      <c r="I779" s="86"/>
      <c r="K779" s="212" t="s">
        <v>64</v>
      </c>
      <c r="L779" s="103"/>
      <c r="M779" s="1"/>
    </row>
    <row r="780" spans="1:21" s="12" customFormat="1" ht="15" x14ac:dyDescent="0.25">
      <c r="A780" s="65" t="s">
        <v>66</v>
      </c>
      <c r="B780" s="512" t="s">
        <v>280</v>
      </c>
      <c r="C780" s="512"/>
      <c r="D780" s="512"/>
      <c r="E780" s="512"/>
      <c r="F780" s="512"/>
      <c r="G780" s="512"/>
      <c r="H780" s="55"/>
      <c r="I780" s="86"/>
      <c r="K780" s="212" t="s">
        <v>64</v>
      </c>
      <c r="L780" s="103"/>
      <c r="M780" s="1"/>
    </row>
    <row r="781" spans="1:21" s="12" customFormat="1" ht="15" thickBot="1" x14ac:dyDescent="0.25">
      <c r="A781" s="68"/>
      <c r="B781" s="142"/>
      <c r="C781" s="142"/>
      <c r="D781" s="142"/>
      <c r="E781" s="142"/>
      <c r="F781" s="142"/>
      <c r="G781" s="142"/>
      <c r="H781" s="55"/>
      <c r="I781" s="86"/>
      <c r="K781" s="212" t="s">
        <v>64</v>
      </c>
      <c r="L781" s="103"/>
      <c r="M781" s="1"/>
    </row>
    <row r="782" spans="1:21" s="12" customFormat="1" ht="15.75" thickBot="1" x14ac:dyDescent="0.3">
      <c r="A782" s="204" t="s">
        <v>185</v>
      </c>
      <c r="B782" s="205" t="s">
        <v>345</v>
      </c>
      <c r="C782" s="206"/>
      <c r="D782" s="206"/>
      <c r="E782" s="206"/>
      <c r="F782" s="206"/>
      <c r="G782" s="206"/>
      <c r="H782" s="207"/>
      <c r="I782" s="86"/>
      <c r="K782" s="212" t="s">
        <v>64</v>
      </c>
      <c r="L782" s="103"/>
      <c r="M782" s="1"/>
    </row>
    <row r="783" spans="1:21" s="12" customFormat="1" ht="15" x14ac:dyDescent="0.25">
      <c r="A783" s="65" t="s">
        <v>57</v>
      </c>
      <c r="B783" s="142" t="s">
        <v>215</v>
      </c>
      <c r="C783" s="142"/>
      <c r="D783" s="142"/>
      <c r="E783" s="142"/>
      <c r="F783" s="142"/>
      <c r="G783" s="142"/>
      <c r="H783" s="55"/>
      <c r="I783" s="86"/>
      <c r="K783" s="212" t="s">
        <v>64</v>
      </c>
      <c r="L783" s="103"/>
      <c r="M783" s="1"/>
    </row>
    <row r="784" spans="1:21" s="154" customFormat="1" ht="29.25" x14ac:dyDescent="0.25">
      <c r="A784" s="64"/>
      <c r="B784" s="30" t="str">
        <f>CONCATENATE($O$2&amp;": "&amp;VLOOKUP($B783,$N$3:$U$23,2,0))</f>
        <v>Font: Arial</v>
      </c>
      <c r="C784" s="30" t="str">
        <f>CONCATENATE($P$2&amp;": "&amp;VLOOKUP($B783,$N$3:$U$23,3,0))</f>
        <v>T-face: Normal</v>
      </c>
      <c r="D784" s="30" t="str">
        <f>CONCATENATE($Q$2&amp;": "&amp;VLOOKUP($B783,$N$3:$U$23,4,0))</f>
        <v>Font size: 11</v>
      </c>
      <c r="E784" s="30" t="str">
        <f>CONCATENATE($R$2&amp;": "&amp;VLOOKUP($B783,$N$3:$U$23,5,0))</f>
        <v>Row height: 30</v>
      </c>
      <c r="F784" s="30" t="str">
        <f>CONCATENATE($S$2&amp;": "&amp;VLOOKUP($B783,$N$3:$U$23,6,0))</f>
        <v>Text col: Black</v>
      </c>
      <c r="G784" s="30" t="str">
        <f>CONCATENATE($T$2&amp;": "&amp;VLOOKUP($B783,$N$3:$U$23,7,0))</f>
        <v>BG col: White</v>
      </c>
      <c r="H784" s="80" t="str">
        <f>CONCATENATE($U$2&amp;": "&amp;VLOOKUP($B783,$N$3:$U$23,8,0))</f>
        <v>Just: Left</v>
      </c>
      <c r="I784" s="88"/>
      <c r="J784" s="12"/>
      <c r="K784" s="212" t="s">
        <v>64</v>
      </c>
      <c r="L784" s="103"/>
      <c r="M784" s="1"/>
      <c r="N784" s="12"/>
      <c r="O784" s="12"/>
      <c r="P784" s="12"/>
      <c r="Q784" s="12"/>
      <c r="R784" s="12"/>
      <c r="S784" s="12"/>
      <c r="T784"/>
      <c r="U784"/>
    </row>
    <row r="785" spans="1:21" s="12" customFormat="1" ht="15" x14ac:dyDescent="0.25">
      <c r="A785" s="65" t="s">
        <v>58</v>
      </c>
      <c r="B785" s="142" t="s">
        <v>277</v>
      </c>
      <c r="C785" s="142"/>
      <c r="D785" s="142"/>
      <c r="E785" s="142"/>
      <c r="F785" s="142"/>
      <c r="G785" s="142"/>
      <c r="H785" s="55"/>
      <c r="I785" s="86"/>
      <c r="J785" s="154"/>
      <c r="K785" s="212" t="s">
        <v>64</v>
      </c>
      <c r="L785" s="103"/>
      <c r="M785" s="1"/>
      <c r="N785" s="35"/>
      <c r="O785" s="38"/>
      <c r="P785" s="38"/>
      <c r="Q785" s="38"/>
      <c r="R785" s="38"/>
      <c r="S785" s="35"/>
    </row>
    <row r="786" spans="1:21" s="12" customFormat="1" ht="15" x14ac:dyDescent="0.25">
      <c r="A786" s="65" t="s">
        <v>59</v>
      </c>
      <c r="B786" s="142" t="s">
        <v>480</v>
      </c>
      <c r="C786" s="142"/>
      <c r="D786" s="142"/>
      <c r="E786" s="142"/>
      <c r="F786" s="142"/>
      <c r="G786" s="142"/>
      <c r="H786" s="55"/>
      <c r="I786" s="86"/>
      <c r="K786" s="212" t="s">
        <v>64</v>
      </c>
      <c r="L786" s="103"/>
      <c r="M786" s="1"/>
    </row>
    <row r="787" spans="1:21" s="12" customFormat="1" ht="15" x14ac:dyDescent="0.25">
      <c r="A787" s="66" t="s">
        <v>60</v>
      </c>
      <c r="B787" s="142" t="s">
        <v>73</v>
      </c>
      <c r="C787" s="142"/>
      <c r="D787" s="142"/>
      <c r="E787" s="142"/>
      <c r="F787" s="142"/>
      <c r="G787" s="142"/>
      <c r="H787" s="55"/>
      <c r="I787" s="86"/>
      <c r="K787" s="212" t="s">
        <v>64</v>
      </c>
      <c r="L787" s="103"/>
      <c r="M787" s="1"/>
    </row>
    <row r="788" spans="1:21" s="12" customFormat="1" ht="15" x14ac:dyDescent="0.25">
      <c r="A788" s="66" t="s">
        <v>57</v>
      </c>
      <c r="B788" s="512" t="s">
        <v>71</v>
      </c>
      <c r="C788" s="512"/>
      <c r="D788" s="512"/>
      <c r="E788" s="512"/>
      <c r="F788" s="512"/>
      <c r="G788" s="512"/>
      <c r="H788" s="55"/>
      <c r="I788" s="86"/>
      <c r="K788" s="212" t="s">
        <v>64</v>
      </c>
      <c r="L788" s="103"/>
      <c r="M788" s="1"/>
    </row>
    <row r="789" spans="1:21" s="12" customFormat="1" ht="15" x14ac:dyDescent="0.25">
      <c r="A789" s="66" t="s">
        <v>139</v>
      </c>
      <c r="B789" s="142" t="s">
        <v>64</v>
      </c>
      <c r="C789" s="142"/>
      <c r="D789" s="142"/>
      <c r="E789" s="142"/>
      <c r="F789" s="142"/>
      <c r="G789" s="142"/>
      <c r="H789" s="55"/>
      <c r="I789" s="86"/>
      <c r="K789" s="212" t="s">
        <v>64</v>
      </c>
      <c r="L789" s="103"/>
      <c r="M789" s="1"/>
      <c r="T789" s="154"/>
      <c r="U789" s="154"/>
    </row>
    <row r="790" spans="1:21" s="12" customFormat="1" ht="15" x14ac:dyDescent="0.25">
      <c r="A790" s="66" t="s">
        <v>140</v>
      </c>
      <c r="B790" s="142" t="s">
        <v>64</v>
      </c>
      <c r="C790" s="142"/>
      <c r="D790" s="142"/>
      <c r="E790" s="142"/>
      <c r="F790" s="142"/>
      <c r="G790" s="142"/>
      <c r="H790" s="55"/>
      <c r="I790" s="86"/>
      <c r="K790" s="212" t="s">
        <v>64</v>
      </c>
      <c r="L790" s="103"/>
      <c r="M790" s="1"/>
      <c r="N790" s="154"/>
      <c r="O790" s="154"/>
      <c r="P790" s="154"/>
      <c r="Q790" s="154"/>
      <c r="R790" s="154"/>
      <c r="S790" s="154"/>
    </row>
    <row r="791" spans="1:21" s="12" customFormat="1" ht="15" x14ac:dyDescent="0.25">
      <c r="A791" s="66" t="s">
        <v>141</v>
      </c>
      <c r="B791" s="142" t="s">
        <v>64</v>
      </c>
      <c r="C791" s="142"/>
      <c r="D791" s="142"/>
      <c r="E791" s="142"/>
      <c r="F791" s="142"/>
      <c r="G791" s="142"/>
      <c r="H791" s="55"/>
      <c r="I791" s="86"/>
      <c r="K791" s="212" t="s">
        <v>64</v>
      </c>
      <c r="L791" s="103"/>
      <c r="M791" s="1"/>
    </row>
    <row r="792" spans="1:21" s="12" customFormat="1" ht="15" x14ac:dyDescent="0.25">
      <c r="A792" s="66" t="s">
        <v>142</v>
      </c>
      <c r="B792" s="29" t="s">
        <v>64</v>
      </c>
      <c r="C792" s="142"/>
      <c r="D792" s="142"/>
      <c r="E792" s="142"/>
      <c r="F792" s="142"/>
      <c r="G792" s="142"/>
      <c r="H792" s="55"/>
      <c r="I792" s="86"/>
      <c r="K792" s="212" t="s">
        <v>64</v>
      </c>
      <c r="L792" s="103"/>
      <c r="M792" s="1"/>
    </row>
    <row r="793" spans="1:21" customFormat="1" ht="30" x14ac:dyDescent="0.25">
      <c r="A793" s="67" t="s">
        <v>143</v>
      </c>
      <c r="B793" s="142" t="str">
        <f>IF(B783=$N$4,"Yes","No")</f>
        <v>No</v>
      </c>
      <c r="C793" s="142"/>
      <c r="D793" s="142"/>
      <c r="E793" s="142"/>
      <c r="F793" s="142"/>
      <c r="G793" s="142"/>
      <c r="H793" s="82"/>
      <c r="I793" s="85"/>
      <c r="J793" s="12"/>
      <c r="K793" s="212" t="s">
        <v>64</v>
      </c>
      <c r="L793" s="103"/>
      <c r="M793" s="1"/>
      <c r="N793" s="12"/>
      <c r="O793" s="12"/>
      <c r="P793" s="12"/>
      <c r="Q793" s="12"/>
      <c r="R793" s="12"/>
      <c r="S793" s="12"/>
      <c r="T793" s="12"/>
      <c r="U793" s="12"/>
    </row>
    <row r="794" spans="1:21" s="12" customFormat="1" ht="15" x14ac:dyDescent="0.25">
      <c r="A794" s="65" t="s">
        <v>66</v>
      </c>
      <c r="B794" s="512" t="s">
        <v>74</v>
      </c>
      <c r="C794" s="512"/>
      <c r="D794" s="512"/>
      <c r="E794" s="512"/>
      <c r="F794" s="512"/>
      <c r="G794" s="512"/>
      <c r="H794" s="55"/>
      <c r="I794" s="86"/>
      <c r="J794" s="34"/>
      <c r="K794" s="212" t="s">
        <v>64</v>
      </c>
      <c r="L794" s="103"/>
      <c r="M794" s="1"/>
    </row>
    <row r="795" spans="1:21" s="12" customFormat="1" ht="15" thickBot="1" x14ac:dyDescent="0.25">
      <c r="A795" s="68"/>
      <c r="B795" s="142"/>
      <c r="C795" s="142"/>
      <c r="D795" s="142"/>
      <c r="E795" s="142"/>
      <c r="F795" s="142"/>
      <c r="G795" s="142"/>
      <c r="H795" s="55"/>
      <c r="I795" s="86"/>
      <c r="K795" s="212" t="s">
        <v>64</v>
      </c>
      <c r="L795" s="103"/>
      <c r="M795" s="1"/>
    </row>
    <row r="796" spans="1:21" s="12" customFormat="1" ht="15.75" customHeight="1" thickBot="1" x14ac:dyDescent="0.3">
      <c r="A796" s="204" t="s">
        <v>342</v>
      </c>
      <c r="B796" s="205" t="s">
        <v>346</v>
      </c>
      <c r="C796" s="206"/>
      <c r="D796" s="206"/>
      <c r="E796" s="206"/>
      <c r="F796" s="206"/>
      <c r="G796" s="206"/>
      <c r="H796" s="207"/>
      <c r="I796" s="86"/>
      <c r="K796" s="212" t="s">
        <v>64</v>
      </c>
      <c r="L796" s="103"/>
      <c r="M796" s="1"/>
    </row>
    <row r="797" spans="1:21" s="12" customFormat="1" ht="13.5" customHeight="1" x14ac:dyDescent="0.25">
      <c r="A797" s="65" t="s">
        <v>57</v>
      </c>
      <c r="B797" s="142" t="s">
        <v>129</v>
      </c>
      <c r="C797" s="142"/>
      <c r="D797" s="142"/>
      <c r="E797" s="142"/>
      <c r="F797" s="142"/>
      <c r="G797" s="142"/>
      <c r="H797" s="55"/>
      <c r="I797" s="86"/>
      <c r="K797" s="212" t="s">
        <v>64</v>
      </c>
      <c r="L797" s="103"/>
      <c r="M797" s="1"/>
      <c r="T797"/>
      <c r="U797"/>
    </row>
    <row r="798" spans="1:21" s="12" customFormat="1" ht="29.25" x14ac:dyDescent="0.25">
      <c r="A798" s="64"/>
      <c r="B798" s="30" t="str">
        <f>CONCATENATE($O$2&amp;": "&amp;VLOOKUP($B797,$N$3:$U$23,2,0))</f>
        <v>Font: Arial</v>
      </c>
      <c r="C798" s="30" t="str">
        <f>CONCATENATE($P$2&amp;": "&amp;VLOOKUP($B797,$N$3:$U$23,3,0))</f>
        <v>T-face: Normal</v>
      </c>
      <c r="D798" s="30" t="str">
        <f>CONCATENATE($Q$2&amp;": "&amp;VLOOKUP($B797,$N$3:$U$23,4,0))</f>
        <v>Font size: 11</v>
      </c>
      <c r="E798" s="30" t="str">
        <f>CONCATENATE($R$2&amp;": "&amp;VLOOKUP($B797,$N$3:$U$23,5,0))</f>
        <v>Row height: Dependant</v>
      </c>
      <c r="F798" s="30" t="str">
        <f>CONCATENATE($S$2&amp;": "&amp;VLOOKUP($B797,$N$3:$U$23,6,0))</f>
        <v>Text col: Black</v>
      </c>
      <c r="G798" s="30" t="str">
        <f>CONCATENATE($T$2&amp;": "&amp;VLOOKUP($B797,$N$3:$U$23,7,0))</f>
        <v>BG col: Sky blue</v>
      </c>
      <c r="H798" s="80" t="str">
        <f>CONCATENATE($U$2&amp;": "&amp;VLOOKUP($B797,$N$3:$U$23,8,0))</f>
        <v>Just: Centre</v>
      </c>
      <c r="I798" s="86"/>
      <c r="K798" s="212" t="s">
        <v>64</v>
      </c>
      <c r="L798" s="103"/>
      <c r="M798" s="1"/>
      <c r="N798" s="35"/>
      <c r="O798" s="38"/>
      <c r="P798" s="38"/>
      <c r="Q798" s="38"/>
      <c r="R798" s="38"/>
      <c r="S798" s="35"/>
    </row>
    <row r="799" spans="1:21" s="12" customFormat="1" ht="15" x14ac:dyDescent="0.25">
      <c r="A799" s="65" t="s">
        <v>58</v>
      </c>
      <c r="B799" s="142" t="s">
        <v>126</v>
      </c>
      <c r="C799" s="142"/>
      <c r="D799" s="142"/>
      <c r="E799" s="142"/>
      <c r="F799" s="142"/>
      <c r="G799" s="142"/>
      <c r="H799" s="55"/>
      <c r="I799" s="86"/>
      <c r="K799" s="212" t="s">
        <v>64</v>
      </c>
      <c r="L799" s="103"/>
      <c r="M799" s="1"/>
    </row>
    <row r="800" spans="1:21" s="12" customFormat="1" ht="15" x14ac:dyDescent="0.25">
      <c r="A800" s="65" t="s">
        <v>59</v>
      </c>
      <c r="B800" s="214">
        <f>'Borrowing expenses'!E38</f>
        <v>0</v>
      </c>
      <c r="C800" s="142"/>
      <c r="D800" s="142"/>
      <c r="E800" s="142"/>
      <c r="F800" s="142"/>
      <c r="G800" s="142"/>
      <c r="H800" s="55"/>
      <c r="I800" s="86"/>
      <c r="K800" s="212" t="s">
        <v>197</v>
      </c>
      <c r="L800" s="103"/>
      <c r="M800" s="1"/>
    </row>
    <row r="801" spans="1:21" s="12" customFormat="1" ht="15" x14ac:dyDescent="0.25">
      <c r="A801" s="66" t="s">
        <v>224</v>
      </c>
      <c r="B801" s="89" t="s">
        <v>333</v>
      </c>
      <c r="C801" s="142"/>
      <c r="D801" s="142"/>
      <c r="E801" s="142"/>
      <c r="F801" s="142"/>
      <c r="G801" s="142"/>
      <c r="H801" s="55"/>
      <c r="I801" s="86"/>
      <c r="K801" s="212" t="s">
        <v>64</v>
      </c>
      <c r="L801" s="103"/>
      <c r="M801" s="1"/>
    </row>
    <row r="802" spans="1:21" s="12" customFormat="1" ht="14.1" customHeight="1" x14ac:dyDescent="0.25">
      <c r="A802" s="66" t="s">
        <v>57</v>
      </c>
      <c r="B802" s="512" t="s">
        <v>135</v>
      </c>
      <c r="C802" s="512"/>
      <c r="D802" s="512"/>
      <c r="E802" s="512"/>
      <c r="F802" s="512"/>
      <c r="G802" s="512"/>
      <c r="H802" s="55"/>
      <c r="I802" s="86"/>
      <c r="K802" s="212" t="s">
        <v>64</v>
      </c>
      <c r="L802" s="103"/>
      <c r="M802" s="1"/>
    </row>
    <row r="803" spans="1:21" s="12" customFormat="1" ht="15" x14ac:dyDescent="0.25">
      <c r="A803" s="66" t="s">
        <v>139</v>
      </c>
      <c r="B803" s="142">
        <v>0</v>
      </c>
      <c r="C803" s="142"/>
      <c r="D803" s="142"/>
      <c r="E803" s="142"/>
      <c r="F803" s="142"/>
      <c r="G803" s="142"/>
      <c r="H803" s="55"/>
      <c r="I803" s="86"/>
      <c r="K803" s="212" t="s">
        <v>197</v>
      </c>
      <c r="L803" s="103"/>
      <c r="M803" s="1"/>
    </row>
    <row r="804" spans="1:21" s="12" customFormat="1" ht="15" x14ac:dyDescent="0.25">
      <c r="A804" s="66" t="s">
        <v>140</v>
      </c>
      <c r="B804" s="28">
        <v>500</v>
      </c>
      <c r="C804" s="142"/>
      <c r="D804" s="142"/>
      <c r="E804" s="142"/>
      <c r="F804" s="142"/>
      <c r="G804" s="142"/>
      <c r="H804" s="55"/>
      <c r="I804" s="86"/>
      <c r="K804" s="212" t="s">
        <v>197</v>
      </c>
      <c r="L804" s="103"/>
      <c r="M804" s="1"/>
    </row>
    <row r="805" spans="1:21" s="12" customFormat="1" ht="15" x14ac:dyDescent="0.25">
      <c r="A805" s="66" t="s">
        <v>141</v>
      </c>
      <c r="B805" s="524" t="s">
        <v>276</v>
      </c>
      <c r="C805" s="524"/>
      <c r="D805" s="524"/>
      <c r="E805" s="524"/>
      <c r="F805" s="524"/>
      <c r="G805" s="524"/>
      <c r="H805" s="55"/>
      <c r="I805" s="86"/>
      <c r="K805" s="212" t="s">
        <v>64</v>
      </c>
      <c r="L805" s="103"/>
      <c r="M805" s="1"/>
    </row>
    <row r="806" spans="1:21" s="12" customFormat="1" ht="15" x14ac:dyDescent="0.25">
      <c r="A806" s="66" t="s">
        <v>142</v>
      </c>
      <c r="B806" s="29" t="s">
        <v>64</v>
      </c>
      <c r="C806" s="142"/>
      <c r="D806" s="142"/>
      <c r="E806" s="142"/>
      <c r="F806" s="142"/>
      <c r="G806" s="142"/>
      <c r="H806" s="55"/>
      <c r="I806" s="86"/>
      <c r="K806" s="212" t="s">
        <v>64</v>
      </c>
      <c r="L806" s="103"/>
      <c r="M806" s="1"/>
    </row>
    <row r="807" spans="1:21" s="12" customFormat="1" ht="30" x14ac:dyDescent="0.25">
      <c r="A807" s="67" t="s">
        <v>143</v>
      </c>
      <c r="B807" s="142" t="str">
        <f>IF(B797=$N$4,"Yes","No")</f>
        <v>Yes</v>
      </c>
      <c r="C807" s="142"/>
      <c r="D807" s="142"/>
      <c r="E807" s="142"/>
      <c r="F807" s="142"/>
      <c r="G807" s="142"/>
      <c r="H807" s="82"/>
      <c r="I807" s="86"/>
      <c r="K807" s="212" t="s">
        <v>64</v>
      </c>
      <c r="L807" s="103"/>
      <c r="M807" s="1"/>
    </row>
    <row r="808" spans="1:21" s="12" customFormat="1" ht="15" x14ac:dyDescent="0.25">
      <c r="A808" s="65" t="s">
        <v>66</v>
      </c>
      <c r="B808" s="512" t="s">
        <v>280</v>
      </c>
      <c r="C808" s="512"/>
      <c r="D808" s="512"/>
      <c r="E808" s="512"/>
      <c r="F808" s="512"/>
      <c r="G808" s="512"/>
      <c r="H808" s="55"/>
      <c r="I808" s="86"/>
      <c r="K808" s="212" t="s">
        <v>64</v>
      </c>
      <c r="L808" s="103"/>
      <c r="M808" s="1"/>
    </row>
    <row r="809" spans="1:21" s="12" customFormat="1" ht="15" thickBot="1" x14ac:dyDescent="0.25">
      <c r="A809" s="68"/>
      <c r="B809" s="142"/>
      <c r="C809" s="142"/>
      <c r="D809" s="142"/>
      <c r="E809" s="142"/>
      <c r="F809" s="142"/>
      <c r="G809" s="142"/>
      <c r="H809" s="55"/>
      <c r="I809" s="86"/>
      <c r="K809" s="212" t="s">
        <v>64</v>
      </c>
      <c r="L809" s="103"/>
      <c r="M809" s="1"/>
    </row>
    <row r="810" spans="1:21" s="12" customFormat="1" ht="15.75" thickBot="1" x14ac:dyDescent="0.3">
      <c r="A810" s="204" t="s">
        <v>205</v>
      </c>
      <c r="B810" s="205" t="s">
        <v>348</v>
      </c>
      <c r="C810" s="206"/>
      <c r="D810" s="206"/>
      <c r="E810" s="206"/>
      <c r="F810" s="206"/>
      <c r="G810" s="206"/>
      <c r="H810" s="207"/>
      <c r="I810" s="86"/>
      <c r="K810" s="212" t="s">
        <v>64</v>
      </c>
      <c r="L810" s="103"/>
      <c r="M810" s="1"/>
    </row>
    <row r="811" spans="1:21" s="12" customFormat="1" ht="15" x14ac:dyDescent="0.25">
      <c r="A811" s="65" t="s">
        <v>57</v>
      </c>
      <c r="B811" s="142" t="s">
        <v>215</v>
      </c>
      <c r="C811" s="142"/>
      <c r="D811" s="142"/>
      <c r="E811" s="142"/>
      <c r="F811" s="142"/>
      <c r="G811" s="142"/>
      <c r="H811" s="55"/>
      <c r="I811" s="86"/>
      <c r="K811" s="212" t="s">
        <v>64</v>
      </c>
      <c r="L811" s="103"/>
      <c r="M811" s="1"/>
    </row>
    <row r="812" spans="1:21" s="154" customFormat="1" ht="29.25" x14ac:dyDescent="0.25">
      <c r="A812" s="64"/>
      <c r="B812" s="30" t="str">
        <f>CONCATENATE($O$2&amp;": "&amp;VLOOKUP($B811,$N$3:$U$23,2,0))</f>
        <v>Font: Arial</v>
      </c>
      <c r="C812" s="30" t="str">
        <f>CONCATENATE($P$2&amp;": "&amp;VLOOKUP($B811,$N$3:$U$23,3,0))</f>
        <v>T-face: Normal</v>
      </c>
      <c r="D812" s="30" t="str">
        <f>CONCATENATE($Q$2&amp;": "&amp;VLOOKUP($B811,$N$3:$U$23,4,0))</f>
        <v>Font size: 11</v>
      </c>
      <c r="E812" s="30" t="str">
        <f>CONCATENATE($R$2&amp;": "&amp;VLOOKUP($B811,$N$3:$U$23,5,0))</f>
        <v>Row height: 30</v>
      </c>
      <c r="F812" s="30" t="str">
        <f>CONCATENATE($S$2&amp;": "&amp;VLOOKUP($B811,$N$3:$U$23,6,0))</f>
        <v>Text col: Black</v>
      </c>
      <c r="G812" s="30" t="str">
        <f>CONCATENATE($T$2&amp;": "&amp;VLOOKUP($B811,$N$3:$U$23,7,0))</f>
        <v>BG col: White</v>
      </c>
      <c r="H812" s="80" t="str">
        <f>CONCATENATE($U$2&amp;": "&amp;VLOOKUP($B811,$N$3:$U$23,8,0))</f>
        <v>Just: Left</v>
      </c>
      <c r="I812" s="88"/>
      <c r="J812" s="12"/>
      <c r="K812" s="212" t="s">
        <v>64</v>
      </c>
      <c r="L812" s="103"/>
      <c r="M812" s="1"/>
      <c r="N812" s="12"/>
      <c r="O812" s="12"/>
      <c r="P812" s="12"/>
      <c r="Q812" s="12"/>
      <c r="R812" s="12"/>
      <c r="S812" s="12"/>
      <c r="T812"/>
      <c r="U812"/>
    </row>
    <row r="813" spans="1:21" s="12" customFormat="1" ht="15" x14ac:dyDescent="0.25">
      <c r="A813" s="65" t="s">
        <v>58</v>
      </c>
      <c r="B813" s="142" t="s">
        <v>277</v>
      </c>
      <c r="C813" s="142"/>
      <c r="D813" s="142"/>
      <c r="E813" s="142"/>
      <c r="F813" s="142"/>
      <c r="G813" s="142"/>
      <c r="H813" s="55"/>
      <c r="I813" s="86"/>
      <c r="J813" s="154"/>
      <c r="K813" s="212" t="s">
        <v>64</v>
      </c>
      <c r="L813" s="103"/>
      <c r="M813" s="1"/>
      <c r="N813" s="35"/>
      <c r="O813" s="38"/>
      <c r="P813" s="38"/>
      <c r="Q813" s="38"/>
      <c r="R813" s="38"/>
      <c r="S813" s="35"/>
    </row>
    <row r="814" spans="1:21" s="12" customFormat="1" ht="15" x14ac:dyDescent="0.25">
      <c r="A814" s="65" t="s">
        <v>59</v>
      </c>
      <c r="B814" s="142" t="s">
        <v>240</v>
      </c>
      <c r="C814" s="142"/>
      <c r="D814" s="142"/>
      <c r="E814" s="142"/>
      <c r="F814" s="142"/>
      <c r="G814" s="142"/>
      <c r="H814" s="55"/>
      <c r="I814" s="86"/>
      <c r="K814" s="212" t="s">
        <v>197</v>
      </c>
      <c r="L814" s="103"/>
      <c r="M814" s="1"/>
    </row>
    <row r="815" spans="1:21" s="12" customFormat="1" ht="15" x14ac:dyDescent="0.25">
      <c r="A815" s="66" t="s">
        <v>60</v>
      </c>
      <c r="B815" s="142" t="s">
        <v>73</v>
      </c>
      <c r="C815" s="142"/>
      <c r="D815" s="142"/>
      <c r="E815" s="142"/>
      <c r="F815" s="142"/>
      <c r="G815" s="142"/>
      <c r="H815" s="55"/>
      <c r="I815" s="86"/>
      <c r="K815" s="212" t="s">
        <v>64</v>
      </c>
      <c r="L815" s="103"/>
      <c r="M815" s="1"/>
    </row>
    <row r="816" spans="1:21" s="12" customFormat="1" ht="15" x14ac:dyDescent="0.25">
      <c r="A816" s="66" t="s">
        <v>57</v>
      </c>
      <c r="B816" s="512" t="s">
        <v>71</v>
      </c>
      <c r="C816" s="512"/>
      <c r="D816" s="512"/>
      <c r="E816" s="512"/>
      <c r="F816" s="512"/>
      <c r="G816" s="512"/>
      <c r="H816" s="55"/>
      <c r="I816" s="86"/>
      <c r="K816" s="212" t="s">
        <v>64</v>
      </c>
      <c r="L816" s="103"/>
      <c r="M816" s="1"/>
    </row>
    <row r="817" spans="1:21" s="12" customFormat="1" ht="15" x14ac:dyDescent="0.25">
      <c r="A817" s="66" t="s">
        <v>139</v>
      </c>
      <c r="B817" s="142" t="s">
        <v>64</v>
      </c>
      <c r="C817" s="142"/>
      <c r="D817" s="142"/>
      <c r="E817" s="142"/>
      <c r="F817" s="142"/>
      <c r="G817" s="142"/>
      <c r="H817" s="55"/>
      <c r="I817" s="86"/>
      <c r="K817" s="212" t="s">
        <v>64</v>
      </c>
      <c r="L817" s="103"/>
      <c r="M817" s="1"/>
      <c r="T817" s="154"/>
      <c r="U817" s="154"/>
    </row>
    <row r="818" spans="1:21" s="12" customFormat="1" ht="15" x14ac:dyDescent="0.25">
      <c r="A818" s="66" t="s">
        <v>140</v>
      </c>
      <c r="B818" s="142" t="s">
        <v>64</v>
      </c>
      <c r="C818" s="142"/>
      <c r="D818" s="142"/>
      <c r="E818" s="142"/>
      <c r="F818" s="142"/>
      <c r="G818" s="142"/>
      <c r="H818" s="55"/>
      <c r="I818" s="86"/>
      <c r="K818" s="212" t="s">
        <v>64</v>
      </c>
      <c r="L818" s="103"/>
      <c r="M818" s="1"/>
      <c r="N818" s="154"/>
      <c r="O818" s="154"/>
      <c r="P818" s="154"/>
      <c r="Q818" s="154"/>
      <c r="R818" s="154"/>
      <c r="S818" s="154"/>
    </row>
    <row r="819" spans="1:21" s="12" customFormat="1" ht="15" x14ac:dyDescent="0.25">
      <c r="A819" s="66" t="s">
        <v>141</v>
      </c>
      <c r="B819" s="142" t="s">
        <v>64</v>
      </c>
      <c r="C819" s="142"/>
      <c r="D819" s="142"/>
      <c r="E819" s="142"/>
      <c r="F819" s="142"/>
      <c r="G819" s="142"/>
      <c r="H819" s="55"/>
      <c r="I819" s="86"/>
      <c r="K819" s="212" t="s">
        <v>64</v>
      </c>
      <c r="L819" s="103"/>
      <c r="M819" s="1"/>
    </row>
    <row r="820" spans="1:21" s="12" customFormat="1" ht="15" x14ac:dyDescent="0.25">
      <c r="A820" s="66" t="s">
        <v>142</v>
      </c>
      <c r="B820" s="29" t="s">
        <v>64</v>
      </c>
      <c r="C820" s="142"/>
      <c r="D820" s="142"/>
      <c r="E820" s="142"/>
      <c r="F820" s="142"/>
      <c r="G820" s="142"/>
      <c r="H820" s="55"/>
      <c r="I820" s="86"/>
      <c r="K820" s="212" t="s">
        <v>64</v>
      </c>
      <c r="L820" s="103"/>
      <c r="M820" s="1"/>
    </row>
    <row r="821" spans="1:21" customFormat="1" ht="30" x14ac:dyDescent="0.25">
      <c r="A821" s="67" t="s">
        <v>143</v>
      </c>
      <c r="B821" s="142" t="str">
        <f>IF(B811=$N$4,"Yes","No")</f>
        <v>No</v>
      </c>
      <c r="C821" s="142"/>
      <c r="D821" s="142"/>
      <c r="E821" s="142"/>
      <c r="F821" s="142"/>
      <c r="G821" s="142"/>
      <c r="H821" s="82"/>
      <c r="I821" s="85"/>
      <c r="J821" s="12"/>
      <c r="K821" s="212" t="s">
        <v>64</v>
      </c>
      <c r="L821" s="103"/>
      <c r="M821" s="1"/>
      <c r="N821" s="12"/>
      <c r="O821" s="12"/>
      <c r="P821" s="12"/>
      <c r="Q821" s="12"/>
      <c r="R821" s="12"/>
      <c r="S821" s="12"/>
      <c r="T821" s="12"/>
      <c r="U821" s="12"/>
    </row>
    <row r="822" spans="1:21" s="12" customFormat="1" ht="15" x14ac:dyDescent="0.25">
      <c r="A822" s="65" t="s">
        <v>66</v>
      </c>
      <c r="B822" s="512" t="s">
        <v>74</v>
      </c>
      <c r="C822" s="512"/>
      <c r="D822" s="512"/>
      <c r="E822" s="512"/>
      <c r="F822" s="512"/>
      <c r="G822" s="512"/>
      <c r="H822" s="55"/>
      <c r="I822" s="86"/>
      <c r="J822" s="34"/>
      <c r="K822" s="212" t="s">
        <v>64</v>
      </c>
      <c r="L822" s="103"/>
      <c r="M822" s="1"/>
    </row>
    <row r="823" spans="1:21" s="12" customFormat="1" ht="15" thickBot="1" x14ac:dyDescent="0.25">
      <c r="A823" s="68"/>
      <c r="B823" s="142"/>
      <c r="C823" s="142"/>
      <c r="D823" s="142"/>
      <c r="E823" s="142"/>
      <c r="F823" s="142"/>
      <c r="G823" s="142"/>
      <c r="H823" s="55"/>
      <c r="I823" s="86"/>
      <c r="K823" s="212" t="s">
        <v>64</v>
      </c>
      <c r="L823" s="103"/>
      <c r="M823" s="1"/>
    </row>
    <row r="824" spans="1:21" s="12" customFormat="1" ht="15.75" customHeight="1" thickBot="1" x14ac:dyDescent="0.3">
      <c r="A824" s="204" t="s">
        <v>344</v>
      </c>
      <c r="B824" s="205" t="s">
        <v>349</v>
      </c>
      <c r="C824" s="206"/>
      <c r="D824" s="206"/>
      <c r="E824" s="206"/>
      <c r="F824" s="206"/>
      <c r="G824" s="206"/>
      <c r="H824" s="207"/>
      <c r="I824" s="86"/>
      <c r="K824" s="212" t="s">
        <v>64</v>
      </c>
      <c r="L824" s="103"/>
      <c r="M824" s="1"/>
    </row>
    <row r="825" spans="1:21" s="12" customFormat="1" ht="13.5" customHeight="1" x14ac:dyDescent="0.25">
      <c r="A825" s="65" t="s">
        <v>57</v>
      </c>
      <c r="B825" s="142" t="s">
        <v>129</v>
      </c>
      <c r="C825" s="142"/>
      <c r="D825" s="142"/>
      <c r="E825" s="142"/>
      <c r="F825" s="142"/>
      <c r="G825" s="142"/>
      <c r="H825" s="55"/>
      <c r="I825" s="86"/>
      <c r="K825" s="212" t="s">
        <v>64</v>
      </c>
      <c r="L825" s="103"/>
      <c r="M825" s="1"/>
      <c r="T825"/>
      <c r="U825"/>
    </row>
    <row r="826" spans="1:21" s="12" customFormat="1" ht="29.25" x14ac:dyDescent="0.25">
      <c r="A826" s="64"/>
      <c r="B826" s="30" t="str">
        <f>CONCATENATE($O$2&amp;": "&amp;VLOOKUP($B825,$N$3:$U$23,2,0))</f>
        <v>Font: Arial</v>
      </c>
      <c r="C826" s="30" t="str">
        <f>CONCATENATE($P$2&amp;": "&amp;VLOOKUP($B825,$N$3:$U$23,3,0))</f>
        <v>T-face: Normal</v>
      </c>
      <c r="D826" s="30" t="str">
        <f>CONCATENATE($Q$2&amp;": "&amp;VLOOKUP($B825,$N$3:$U$23,4,0))</f>
        <v>Font size: 11</v>
      </c>
      <c r="E826" s="30" t="str">
        <f>CONCATENATE($R$2&amp;": "&amp;VLOOKUP($B825,$N$3:$U$23,5,0))</f>
        <v>Row height: Dependant</v>
      </c>
      <c r="F826" s="30" t="str">
        <f>CONCATENATE($S$2&amp;": "&amp;VLOOKUP($B825,$N$3:$U$23,6,0))</f>
        <v>Text col: Black</v>
      </c>
      <c r="G826" s="30" t="str">
        <f>CONCATENATE($T$2&amp;": "&amp;VLOOKUP($B825,$N$3:$U$23,7,0))</f>
        <v>BG col: Sky blue</v>
      </c>
      <c r="H826" s="80" t="str">
        <f>CONCATENATE($U$2&amp;": "&amp;VLOOKUP($B825,$N$3:$U$23,8,0))</f>
        <v>Just: Centre</v>
      </c>
      <c r="I826" s="86"/>
      <c r="K826" s="212" t="s">
        <v>64</v>
      </c>
      <c r="L826" s="103"/>
      <c r="M826" s="1"/>
      <c r="N826" s="35"/>
      <c r="O826" s="38"/>
      <c r="P826" s="38"/>
      <c r="Q826" s="38"/>
      <c r="R826" s="38"/>
      <c r="S826" s="35"/>
    </row>
    <row r="827" spans="1:21" s="12" customFormat="1" ht="15" x14ac:dyDescent="0.25">
      <c r="A827" s="65" t="s">
        <v>58</v>
      </c>
      <c r="B827" s="142" t="s">
        <v>126</v>
      </c>
      <c r="C827" s="142"/>
      <c r="D827" s="142"/>
      <c r="E827" s="142"/>
      <c r="F827" s="142"/>
      <c r="G827" s="142"/>
      <c r="H827" s="55"/>
      <c r="I827" s="86"/>
      <c r="K827" s="212" t="s">
        <v>64</v>
      </c>
      <c r="L827" s="103"/>
      <c r="M827" s="1"/>
    </row>
    <row r="828" spans="1:21" s="12" customFormat="1" ht="15" x14ac:dyDescent="0.25">
      <c r="A828" s="65" t="s">
        <v>59</v>
      </c>
      <c r="B828" s="214">
        <f>'Borrowing expenses'!E39</f>
        <v>0</v>
      </c>
      <c r="C828" s="142"/>
      <c r="D828" s="142"/>
      <c r="E828" s="142"/>
      <c r="F828" s="142"/>
      <c r="G828" s="142"/>
      <c r="H828" s="55"/>
      <c r="I828" s="86"/>
      <c r="K828" s="212" t="s">
        <v>197</v>
      </c>
      <c r="L828" s="103"/>
      <c r="M828" s="1"/>
    </row>
    <row r="829" spans="1:21" s="12" customFormat="1" ht="15" x14ac:dyDescent="0.25">
      <c r="A829" s="66" t="s">
        <v>224</v>
      </c>
      <c r="B829" s="89" t="s">
        <v>333</v>
      </c>
      <c r="C829" s="142"/>
      <c r="D829" s="142"/>
      <c r="E829" s="142"/>
      <c r="F829" s="142"/>
      <c r="G829" s="142"/>
      <c r="H829" s="55"/>
      <c r="I829" s="86"/>
      <c r="K829" s="212" t="s">
        <v>64</v>
      </c>
      <c r="L829" s="103"/>
      <c r="M829" s="1"/>
    </row>
    <row r="830" spans="1:21" s="12" customFormat="1" ht="14.1" customHeight="1" x14ac:dyDescent="0.25">
      <c r="A830" s="66" t="s">
        <v>57</v>
      </c>
      <c r="B830" s="512" t="s">
        <v>135</v>
      </c>
      <c r="C830" s="512"/>
      <c r="D830" s="512"/>
      <c r="E830" s="512"/>
      <c r="F830" s="512"/>
      <c r="G830" s="512"/>
      <c r="H830" s="55"/>
      <c r="I830" s="86"/>
      <c r="K830" s="212" t="s">
        <v>64</v>
      </c>
      <c r="L830" s="103"/>
      <c r="M830" s="1"/>
    </row>
    <row r="831" spans="1:21" s="12" customFormat="1" ht="15" x14ac:dyDescent="0.25">
      <c r="A831" s="66" t="s">
        <v>139</v>
      </c>
      <c r="B831" s="142">
        <v>0</v>
      </c>
      <c r="C831" s="142"/>
      <c r="D831" s="142"/>
      <c r="E831" s="142"/>
      <c r="F831" s="142"/>
      <c r="G831" s="142"/>
      <c r="H831" s="55"/>
      <c r="I831" s="86"/>
      <c r="K831" s="212" t="s">
        <v>197</v>
      </c>
      <c r="L831" s="103"/>
      <c r="M831" s="1"/>
    </row>
    <row r="832" spans="1:21" s="12" customFormat="1" ht="15" x14ac:dyDescent="0.25">
      <c r="A832" s="66" t="s">
        <v>140</v>
      </c>
      <c r="B832" s="28">
        <v>500</v>
      </c>
      <c r="C832" s="142"/>
      <c r="D832" s="142"/>
      <c r="E832" s="142"/>
      <c r="F832" s="142"/>
      <c r="G832" s="142"/>
      <c r="H832" s="55"/>
      <c r="I832" s="86"/>
      <c r="K832" s="212" t="s">
        <v>197</v>
      </c>
      <c r="L832" s="103"/>
      <c r="M832" s="1"/>
    </row>
    <row r="833" spans="1:21" s="12" customFormat="1" ht="15" x14ac:dyDescent="0.25">
      <c r="A833" s="66" t="s">
        <v>141</v>
      </c>
      <c r="B833" s="524" t="s">
        <v>276</v>
      </c>
      <c r="C833" s="524"/>
      <c r="D833" s="524"/>
      <c r="E833" s="524"/>
      <c r="F833" s="524"/>
      <c r="G833" s="524"/>
      <c r="H833" s="55"/>
      <c r="I833" s="86"/>
      <c r="K833" s="212" t="s">
        <v>64</v>
      </c>
      <c r="L833" s="103"/>
      <c r="M833" s="1"/>
    </row>
    <row r="834" spans="1:21" s="12" customFormat="1" ht="15" x14ac:dyDescent="0.25">
      <c r="A834" s="66" t="s">
        <v>142</v>
      </c>
      <c r="B834" s="29" t="s">
        <v>64</v>
      </c>
      <c r="C834" s="142"/>
      <c r="D834" s="142"/>
      <c r="E834" s="142"/>
      <c r="F834" s="142"/>
      <c r="G834" s="142"/>
      <c r="H834" s="55"/>
      <c r="I834" s="86"/>
      <c r="K834" s="212" t="s">
        <v>64</v>
      </c>
      <c r="L834" s="103"/>
      <c r="M834" s="1"/>
    </row>
    <row r="835" spans="1:21" s="12" customFormat="1" ht="30" x14ac:dyDescent="0.25">
      <c r="A835" s="67" t="s">
        <v>143</v>
      </c>
      <c r="B835" s="142" t="str">
        <f>IF(B825=$N$4,"Yes","No")</f>
        <v>Yes</v>
      </c>
      <c r="C835" s="142"/>
      <c r="D835" s="142"/>
      <c r="E835" s="142"/>
      <c r="F835" s="142"/>
      <c r="G835" s="142"/>
      <c r="H835" s="82"/>
      <c r="I835" s="86"/>
      <c r="K835" s="212" t="s">
        <v>64</v>
      </c>
      <c r="L835" s="103"/>
      <c r="M835" s="1"/>
    </row>
    <row r="836" spans="1:21" s="12" customFormat="1" ht="15" x14ac:dyDescent="0.25">
      <c r="A836" s="65" t="s">
        <v>66</v>
      </c>
      <c r="B836" s="512" t="s">
        <v>280</v>
      </c>
      <c r="C836" s="512"/>
      <c r="D836" s="512"/>
      <c r="E836" s="512"/>
      <c r="F836" s="512"/>
      <c r="G836" s="512"/>
      <c r="H836" s="55"/>
      <c r="I836" s="86"/>
      <c r="K836" s="212" t="s">
        <v>64</v>
      </c>
      <c r="L836" s="103"/>
      <c r="M836" s="1"/>
    </row>
    <row r="837" spans="1:21" s="12" customFormat="1" ht="15" thickBot="1" x14ac:dyDescent="0.25">
      <c r="A837" s="68"/>
      <c r="B837" s="142"/>
      <c r="C837" s="142"/>
      <c r="D837" s="142"/>
      <c r="E837" s="142"/>
      <c r="F837" s="142"/>
      <c r="G837" s="142"/>
      <c r="H837" s="55"/>
      <c r="I837" s="86"/>
      <c r="K837" s="212" t="s">
        <v>64</v>
      </c>
      <c r="L837" s="103"/>
      <c r="M837" s="1"/>
    </row>
    <row r="838" spans="1:21" s="12" customFormat="1" ht="15.75" thickBot="1" x14ac:dyDescent="0.3">
      <c r="A838" s="204" t="s">
        <v>226</v>
      </c>
      <c r="B838" s="205" t="s">
        <v>351</v>
      </c>
      <c r="C838" s="206"/>
      <c r="D838" s="206"/>
      <c r="E838" s="206"/>
      <c r="F838" s="206"/>
      <c r="G838" s="206"/>
      <c r="H838" s="207"/>
      <c r="I838" s="86"/>
      <c r="K838" s="212" t="s">
        <v>64</v>
      </c>
      <c r="L838" s="103"/>
      <c r="M838" s="1"/>
    </row>
    <row r="839" spans="1:21" s="12" customFormat="1" ht="15" x14ac:dyDescent="0.25">
      <c r="A839" s="65" t="s">
        <v>57</v>
      </c>
      <c r="B839" s="142" t="s">
        <v>215</v>
      </c>
      <c r="C839" s="142"/>
      <c r="D839" s="142"/>
      <c r="E839" s="142"/>
      <c r="F839" s="142"/>
      <c r="G839" s="142"/>
      <c r="H839" s="55"/>
      <c r="I839" s="86"/>
      <c r="K839" s="212" t="s">
        <v>64</v>
      </c>
      <c r="L839" s="103"/>
      <c r="M839" s="1"/>
    </row>
    <row r="840" spans="1:21" s="154" customFormat="1" ht="29.25" x14ac:dyDescent="0.25">
      <c r="A840" s="64"/>
      <c r="B840" s="30" t="str">
        <f>CONCATENATE($O$2&amp;": "&amp;VLOOKUP($B839,$N$3:$U$23,2,0))</f>
        <v>Font: Arial</v>
      </c>
      <c r="C840" s="30" t="str">
        <f>CONCATENATE($P$2&amp;": "&amp;VLOOKUP($B839,$N$3:$U$23,3,0))</f>
        <v>T-face: Normal</v>
      </c>
      <c r="D840" s="30" t="str">
        <f>CONCATENATE($Q$2&amp;": "&amp;VLOOKUP($B839,$N$3:$U$23,4,0))</f>
        <v>Font size: 11</v>
      </c>
      <c r="E840" s="30" t="str">
        <f>CONCATENATE($R$2&amp;": "&amp;VLOOKUP($B839,$N$3:$U$23,5,0))</f>
        <v>Row height: 30</v>
      </c>
      <c r="F840" s="30" t="str">
        <f>CONCATENATE($S$2&amp;": "&amp;VLOOKUP($B839,$N$3:$U$23,6,0))</f>
        <v>Text col: Black</v>
      </c>
      <c r="G840" s="30" t="str">
        <f>CONCATENATE($T$2&amp;": "&amp;VLOOKUP($B839,$N$3:$U$23,7,0))</f>
        <v>BG col: White</v>
      </c>
      <c r="H840" s="80" t="str">
        <f>CONCATENATE($U$2&amp;": "&amp;VLOOKUP($B839,$N$3:$U$23,8,0))</f>
        <v>Just: Left</v>
      </c>
      <c r="I840" s="88"/>
      <c r="J840" s="12"/>
      <c r="K840" s="212" t="s">
        <v>64</v>
      </c>
      <c r="L840" s="103"/>
      <c r="M840" s="1"/>
      <c r="N840" s="12"/>
      <c r="O840" s="12"/>
      <c r="P840" s="12"/>
      <c r="Q840" s="12"/>
      <c r="R840" s="12"/>
      <c r="S840" s="12"/>
      <c r="T840"/>
      <c r="U840"/>
    </row>
    <row r="841" spans="1:21" s="12" customFormat="1" ht="15" x14ac:dyDescent="0.25">
      <c r="A841" s="65" t="s">
        <v>58</v>
      </c>
      <c r="B841" s="142" t="s">
        <v>277</v>
      </c>
      <c r="C841" s="142"/>
      <c r="D841" s="142"/>
      <c r="E841" s="142"/>
      <c r="F841" s="142"/>
      <c r="G841" s="142"/>
      <c r="H841" s="55"/>
      <c r="I841" s="86"/>
      <c r="J841" s="154"/>
      <c r="K841" s="212" t="s">
        <v>64</v>
      </c>
      <c r="L841" s="103"/>
      <c r="M841" s="1"/>
      <c r="N841" s="35"/>
      <c r="O841" s="38"/>
      <c r="P841" s="38"/>
      <c r="Q841" s="38"/>
      <c r="R841" s="38"/>
      <c r="S841" s="35"/>
    </row>
    <row r="842" spans="1:21" s="12" customFormat="1" ht="15" x14ac:dyDescent="0.25">
      <c r="A842" s="65" t="s">
        <v>59</v>
      </c>
      <c r="B842" s="142" t="s">
        <v>241</v>
      </c>
      <c r="C842" s="142"/>
      <c r="D842" s="142"/>
      <c r="E842" s="142"/>
      <c r="F842" s="142"/>
      <c r="G842" s="142"/>
      <c r="H842" s="55"/>
      <c r="I842" s="86"/>
      <c r="K842" s="212" t="s">
        <v>64</v>
      </c>
      <c r="L842" s="103"/>
      <c r="M842" s="1"/>
    </row>
    <row r="843" spans="1:21" s="12" customFormat="1" ht="15" x14ac:dyDescent="0.25">
      <c r="A843" s="66" t="s">
        <v>60</v>
      </c>
      <c r="B843" s="142" t="s">
        <v>73</v>
      </c>
      <c r="C843" s="142"/>
      <c r="D843" s="142"/>
      <c r="E843" s="142"/>
      <c r="F843" s="142"/>
      <c r="G843" s="142"/>
      <c r="H843" s="55"/>
      <c r="I843" s="86"/>
      <c r="K843" s="212" t="s">
        <v>64</v>
      </c>
      <c r="L843" s="103"/>
      <c r="M843" s="1"/>
    </row>
    <row r="844" spans="1:21" s="12" customFormat="1" ht="15" x14ac:dyDescent="0.25">
      <c r="A844" s="66" t="s">
        <v>57</v>
      </c>
      <c r="B844" s="512" t="s">
        <v>71</v>
      </c>
      <c r="C844" s="512"/>
      <c r="D844" s="512"/>
      <c r="E844" s="512"/>
      <c r="F844" s="512"/>
      <c r="G844" s="512"/>
      <c r="H844" s="55"/>
      <c r="I844" s="86"/>
      <c r="K844" s="212" t="s">
        <v>64</v>
      </c>
      <c r="L844" s="103"/>
      <c r="M844" s="1"/>
    </row>
    <row r="845" spans="1:21" s="12" customFormat="1" ht="15" x14ac:dyDescent="0.25">
      <c r="A845" s="66" t="s">
        <v>139</v>
      </c>
      <c r="B845" s="142" t="s">
        <v>64</v>
      </c>
      <c r="C845" s="142"/>
      <c r="D845" s="142"/>
      <c r="E845" s="142"/>
      <c r="F845" s="142"/>
      <c r="G845" s="142"/>
      <c r="H845" s="55"/>
      <c r="I845" s="86"/>
      <c r="K845" s="212" t="s">
        <v>64</v>
      </c>
      <c r="L845" s="103"/>
      <c r="M845" s="1"/>
      <c r="T845" s="154"/>
      <c r="U845" s="154"/>
    </row>
    <row r="846" spans="1:21" s="12" customFormat="1" ht="15" x14ac:dyDescent="0.25">
      <c r="A846" s="66" t="s">
        <v>140</v>
      </c>
      <c r="B846" s="142" t="s">
        <v>64</v>
      </c>
      <c r="C846" s="142"/>
      <c r="D846" s="142"/>
      <c r="E846" s="142"/>
      <c r="F846" s="142"/>
      <c r="G846" s="142"/>
      <c r="H846" s="55"/>
      <c r="I846" s="86"/>
      <c r="K846" s="212" t="s">
        <v>64</v>
      </c>
      <c r="L846" s="103"/>
      <c r="M846" s="1"/>
      <c r="N846" s="154"/>
      <c r="O846" s="154"/>
      <c r="P846" s="154"/>
      <c r="Q846" s="154"/>
      <c r="R846" s="154"/>
      <c r="S846" s="154"/>
    </row>
    <row r="847" spans="1:21" s="12" customFormat="1" ht="15" x14ac:dyDescent="0.25">
      <c r="A847" s="66" t="s">
        <v>141</v>
      </c>
      <c r="B847" s="142" t="s">
        <v>64</v>
      </c>
      <c r="C847" s="142"/>
      <c r="D847" s="142"/>
      <c r="E847" s="142"/>
      <c r="F847" s="142"/>
      <c r="G847" s="142"/>
      <c r="H847" s="55"/>
      <c r="I847" s="86"/>
      <c r="K847" s="212" t="s">
        <v>64</v>
      </c>
      <c r="L847" s="103"/>
      <c r="M847" s="1"/>
    </row>
    <row r="848" spans="1:21" s="12" customFormat="1" ht="15" x14ac:dyDescent="0.25">
      <c r="A848" s="66" t="s">
        <v>142</v>
      </c>
      <c r="B848" s="29" t="s">
        <v>64</v>
      </c>
      <c r="C848" s="142"/>
      <c r="D848" s="142"/>
      <c r="E848" s="142"/>
      <c r="F848" s="142"/>
      <c r="G848" s="142"/>
      <c r="H848" s="55"/>
      <c r="I848" s="86"/>
      <c r="K848" s="212" t="s">
        <v>64</v>
      </c>
      <c r="L848" s="103"/>
      <c r="M848" s="1"/>
    </row>
    <row r="849" spans="1:21" customFormat="1" ht="30" x14ac:dyDescent="0.25">
      <c r="A849" s="67" t="s">
        <v>143</v>
      </c>
      <c r="B849" s="142" t="str">
        <f>IF(B839=$N$4,"Yes","No")</f>
        <v>No</v>
      </c>
      <c r="C849" s="142"/>
      <c r="D849" s="142"/>
      <c r="E849" s="142"/>
      <c r="F849" s="142"/>
      <c r="G849" s="142"/>
      <c r="H849" s="82"/>
      <c r="I849" s="85"/>
      <c r="J849" s="12"/>
      <c r="K849" s="212" t="s">
        <v>64</v>
      </c>
      <c r="L849" s="103"/>
      <c r="M849" s="1"/>
      <c r="N849" s="12"/>
      <c r="O849" s="12"/>
      <c r="P849" s="12"/>
      <c r="Q849" s="12"/>
      <c r="R849" s="12"/>
      <c r="S849" s="12"/>
      <c r="T849" s="12"/>
      <c r="U849" s="12"/>
    </row>
    <row r="850" spans="1:21" s="12" customFormat="1" ht="15" x14ac:dyDescent="0.25">
      <c r="A850" s="65" t="s">
        <v>66</v>
      </c>
      <c r="B850" s="512" t="s">
        <v>74</v>
      </c>
      <c r="C850" s="512"/>
      <c r="D850" s="512"/>
      <c r="E850" s="512"/>
      <c r="F850" s="512"/>
      <c r="G850" s="512"/>
      <c r="H850" s="55"/>
      <c r="I850" s="86"/>
      <c r="J850" s="34"/>
      <c r="K850" s="212" t="s">
        <v>64</v>
      </c>
      <c r="L850" s="103"/>
      <c r="M850" s="1"/>
    </row>
    <row r="851" spans="1:21" s="12" customFormat="1" ht="15" thickBot="1" x14ac:dyDescent="0.25">
      <c r="A851" s="68"/>
      <c r="B851" s="142"/>
      <c r="C851" s="142"/>
      <c r="D851" s="142"/>
      <c r="E851" s="142"/>
      <c r="F851" s="142"/>
      <c r="G851" s="142"/>
      <c r="H851" s="55"/>
      <c r="I851" s="86"/>
      <c r="K851" s="212" t="s">
        <v>64</v>
      </c>
      <c r="L851" s="103"/>
      <c r="M851" s="1"/>
    </row>
    <row r="852" spans="1:21" s="12" customFormat="1" ht="15.75" customHeight="1" thickBot="1" x14ac:dyDescent="0.3">
      <c r="A852" s="204" t="s">
        <v>347</v>
      </c>
      <c r="B852" s="205" t="s">
        <v>352</v>
      </c>
      <c r="C852" s="206"/>
      <c r="D852" s="206"/>
      <c r="E852" s="206"/>
      <c r="F852" s="206"/>
      <c r="G852" s="206"/>
      <c r="H852" s="207"/>
      <c r="I852" s="86"/>
      <c r="K852" s="212" t="s">
        <v>64</v>
      </c>
      <c r="L852" s="103"/>
      <c r="M852" s="1"/>
    </row>
    <row r="853" spans="1:21" s="12" customFormat="1" ht="13.5" customHeight="1" x14ac:dyDescent="0.25">
      <c r="A853" s="65" t="s">
        <v>57</v>
      </c>
      <c r="B853" s="142" t="s">
        <v>129</v>
      </c>
      <c r="C853" s="142"/>
      <c r="D853" s="142"/>
      <c r="E853" s="142"/>
      <c r="F853" s="142"/>
      <c r="G853" s="142"/>
      <c r="H853" s="55"/>
      <c r="I853" s="86"/>
      <c r="K853" s="212" t="s">
        <v>64</v>
      </c>
      <c r="L853" s="103"/>
      <c r="M853" s="1"/>
      <c r="T853"/>
      <c r="U853"/>
    </row>
    <row r="854" spans="1:21" s="12" customFormat="1" ht="29.25" x14ac:dyDescent="0.25">
      <c r="A854" s="64"/>
      <c r="B854" s="30" t="str">
        <f>CONCATENATE($O$2&amp;": "&amp;VLOOKUP($B853,$N$3:$U$23,2,0))</f>
        <v>Font: Arial</v>
      </c>
      <c r="C854" s="30" t="str">
        <f>CONCATENATE($P$2&amp;": "&amp;VLOOKUP($B853,$N$3:$U$23,3,0))</f>
        <v>T-face: Normal</v>
      </c>
      <c r="D854" s="30" t="str">
        <f>CONCATENATE($Q$2&amp;": "&amp;VLOOKUP($B853,$N$3:$U$23,4,0))</f>
        <v>Font size: 11</v>
      </c>
      <c r="E854" s="30" t="str">
        <f>CONCATENATE($R$2&amp;": "&amp;VLOOKUP($B853,$N$3:$U$23,5,0))</f>
        <v>Row height: Dependant</v>
      </c>
      <c r="F854" s="30" t="str">
        <f>CONCATENATE($S$2&amp;": "&amp;VLOOKUP($B853,$N$3:$U$23,6,0))</f>
        <v>Text col: Black</v>
      </c>
      <c r="G854" s="30" t="str">
        <f>CONCATENATE($T$2&amp;": "&amp;VLOOKUP($B853,$N$3:$U$23,7,0))</f>
        <v>BG col: Sky blue</v>
      </c>
      <c r="H854" s="80" t="str">
        <f>CONCATENATE($U$2&amp;": "&amp;VLOOKUP($B853,$N$3:$U$23,8,0))</f>
        <v>Just: Centre</v>
      </c>
      <c r="I854" s="86"/>
      <c r="K854" s="212" t="s">
        <v>64</v>
      </c>
      <c r="L854" s="103"/>
      <c r="M854" s="1"/>
      <c r="N854" s="35"/>
      <c r="O854" s="38"/>
      <c r="P854" s="38"/>
      <c r="Q854" s="38"/>
      <c r="R854" s="38"/>
      <c r="S854" s="35"/>
    </row>
    <row r="855" spans="1:21" s="12" customFormat="1" ht="15" x14ac:dyDescent="0.25">
      <c r="A855" s="65" t="s">
        <v>58</v>
      </c>
      <c r="B855" s="142" t="s">
        <v>126</v>
      </c>
      <c r="C855" s="142"/>
      <c r="D855" s="142"/>
      <c r="E855" s="142"/>
      <c r="F855" s="142"/>
      <c r="G855" s="142"/>
      <c r="H855" s="55"/>
      <c r="I855" s="86"/>
      <c r="K855" s="212" t="s">
        <v>64</v>
      </c>
      <c r="L855" s="103"/>
      <c r="M855" s="1"/>
    </row>
    <row r="856" spans="1:21" s="12" customFormat="1" ht="15" x14ac:dyDescent="0.25">
      <c r="A856" s="65" t="s">
        <v>59</v>
      </c>
      <c r="B856" s="214">
        <f>'Borrowing expenses'!E40</f>
        <v>0</v>
      </c>
      <c r="C856" s="142"/>
      <c r="D856" s="142"/>
      <c r="E856" s="142"/>
      <c r="F856" s="142"/>
      <c r="G856" s="142"/>
      <c r="H856" s="55"/>
      <c r="I856" s="86"/>
      <c r="K856" s="212" t="s">
        <v>197</v>
      </c>
      <c r="L856" s="103"/>
      <c r="M856" s="1"/>
    </row>
    <row r="857" spans="1:21" s="12" customFormat="1" ht="15" x14ac:dyDescent="0.25">
      <c r="A857" s="66" t="s">
        <v>224</v>
      </c>
      <c r="B857" s="89" t="s">
        <v>333</v>
      </c>
      <c r="C857" s="142"/>
      <c r="D857" s="142"/>
      <c r="E857" s="142"/>
      <c r="F857" s="142"/>
      <c r="G857" s="142"/>
      <c r="H857" s="55"/>
      <c r="I857" s="86"/>
      <c r="K857" s="212" t="s">
        <v>64</v>
      </c>
      <c r="L857" s="103"/>
      <c r="M857" s="1"/>
    </row>
    <row r="858" spans="1:21" s="12" customFormat="1" ht="14.1" customHeight="1" x14ac:dyDescent="0.25">
      <c r="A858" s="66" t="s">
        <v>57</v>
      </c>
      <c r="B858" s="512" t="s">
        <v>135</v>
      </c>
      <c r="C858" s="512"/>
      <c r="D858" s="512"/>
      <c r="E858" s="512"/>
      <c r="F858" s="512"/>
      <c r="G858" s="512"/>
      <c r="H858" s="55"/>
      <c r="I858" s="86"/>
      <c r="K858" s="212" t="s">
        <v>64</v>
      </c>
      <c r="L858" s="103"/>
      <c r="M858" s="1"/>
    </row>
    <row r="859" spans="1:21" s="12" customFormat="1" ht="15" x14ac:dyDescent="0.25">
      <c r="A859" s="66" t="s">
        <v>139</v>
      </c>
      <c r="B859" s="142">
        <v>0</v>
      </c>
      <c r="C859" s="142"/>
      <c r="D859" s="142"/>
      <c r="E859" s="142"/>
      <c r="F859" s="142"/>
      <c r="G859" s="142"/>
      <c r="H859" s="55"/>
      <c r="I859" s="86"/>
      <c r="K859" s="212" t="s">
        <v>197</v>
      </c>
      <c r="L859" s="103"/>
      <c r="M859" s="1"/>
    </row>
    <row r="860" spans="1:21" s="12" customFormat="1" ht="15" x14ac:dyDescent="0.25">
      <c r="A860" s="66" t="s">
        <v>140</v>
      </c>
      <c r="B860" s="28">
        <v>1000</v>
      </c>
      <c r="C860" s="142"/>
      <c r="D860" s="142"/>
      <c r="E860" s="142"/>
      <c r="F860" s="142"/>
      <c r="G860" s="142"/>
      <c r="H860" s="55"/>
      <c r="I860" s="86"/>
      <c r="K860" s="212" t="s">
        <v>197</v>
      </c>
      <c r="L860" s="103"/>
      <c r="M860" s="1"/>
    </row>
    <row r="861" spans="1:21" s="12" customFormat="1" ht="15" x14ac:dyDescent="0.25">
      <c r="A861" s="66" t="s">
        <v>141</v>
      </c>
      <c r="B861" s="524" t="s">
        <v>276</v>
      </c>
      <c r="C861" s="524"/>
      <c r="D861" s="524"/>
      <c r="E861" s="524"/>
      <c r="F861" s="524"/>
      <c r="G861" s="524"/>
      <c r="H861" s="55"/>
      <c r="I861" s="86"/>
      <c r="K861" s="212" t="s">
        <v>64</v>
      </c>
      <c r="L861" s="103"/>
      <c r="M861" s="1"/>
    </row>
    <row r="862" spans="1:21" s="12" customFormat="1" ht="15" x14ac:dyDescent="0.25">
      <c r="A862" s="66" t="s">
        <v>142</v>
      </c>
      <c r="B862" s="29" t="s">
        <v>64</v>
      </c>
      <c r="C862" s="142"/>
      <c r="D862" s="142"/>
      <c r="E862" s="142"/>
      <c r="F862" s="142"/>
      <c r="G862" s="142"/>
      <c r="H862" s="55"/>
      <c r="I862" s="86"/>
      <c r="K862" s="212" t="s">
        <v>64</v>
      </c>
      <c r="L862" s="103"/>
      <c r="M862" s="1"/>
    </row>
    <row r="863" spans="1:21" s="12" customFormat="1" ht="30" x14ac:dyDescent="0.25">
      <c r="A863" s="67" t="s">
        <v>143</v>
      </c>
      <c r="B863" s="142" t="str">
        <f>IF(B853=$N$4,"Yes","No")</f>
        <v>Yes</v>
      </c>
      <c r="C863" s="142"/>
      <c r="D863" s="142"/>
      <c r="E863" s="142"/>
      <c r="F863" s="142"/>
      <c r="G863" s="142"/>
      <c r="H863" s="82"/>
      <c r="I863" s="86"/>
      <c r="K863" s="212" t="s">
        <v>64</v>
      </c>
      <c r="L863" s="103"/>
      <c r="M863" s="1"/>
    </row>
    <row r="864" spans="1:21" s="12" customFormat="1" ht="15" x14ac:dyDescent="0.25">
      <c r="A864" s="65" t="s">
        <v>66</v>
      </c>
      <c r="B864" s="512" t="s">
        <v>280</v>
      </c>
      <c r="C864" s="512"/>
      <c r="D864" s="512"/>
      <c r="E864" s="512"/>
      <c r="F864" s="512"/>
      <c r="G864" s="512"/>
      <c r="H864" s="55"/>
      <c r="I864" s="86"/>
      <c r="K864" s="212" t="s">
        <v>64</v>
      </c>
      <c r="L864" s="103"/>
      <c r="M864" s="1"/>
    </row>
    <row r="865" spans="1:21" s="12" customFormat="1" ht="15" thickBot="1" x14ac:dyDescent="0.25">
      <c r="A865" s="68"/>
      <c r="B865" s="142"/>
      <c r="C865" s="142"/>
      <c r="D865" s="142"/>
      <c r="E865" s="142"/>
      <c r="F865" s="142"/>
      <c r="G865" s="142"/>
      <c r="H865" s="55"/>
      <c r="I865" s="86"/>
      <c r="K865" s="212" t="s">
        <v>64</v>
      </c>
      <c r="L865" s="103"/>
      <c r="M865" s="1"/>
    </row>
    <row r="866" spans="1:21" s="12" customFormat="1" ht="15" customHeight="1" thickBot="1" x14ac:dyDescent="0.3">
      <c r="A866" s="204" t="s">
        <v>229</v>
      </c>
      <c r="B866" s="533" t="s">
        <v>353</v>
      </c>
      <c r="C866" s="534"/>
      <c r="D866" s="534"/>
      <c r="E866" s="534"/>
      <c r="F866" s="534"/>
      <c r="G866" s="534"/>
      <c r="H866" s="535"/>
      <c r="I866" s="86"/>
      <c r="K866" s="212" t="s">
        <v>64</v>
      </c>
      <c r="L866" s="103"/>
      <c r="M866" s="1"/>
    </row>
    <row r="867" spans="1:21" s="12" customFormat="1" ht="15" x14ac:dyDescent="0.25">
      <c r="A867" s="65" t="s">
        <v>57</v>
      </c>
      <c r="B867" s="142" t="s">
        <v>215</v>
      </c>
      <c r="C867" s="142"/>
      <c r="D867" s="142"/>
      <c r="E867" s="142"/>
      <c r="F867" s="142"/>
      <c r="G867" s="142"/>
      <c r="H867" s="55"/>
      <c r="I867" s="86"/>
      <c r="K867" s="212" t="s">
        <v>64</v>
      </c>
      <c r="L867" s="103"/>
      <c r="M867" s="1"/>
    </row>
    <row r="868" spans="1:21" s="154" customFormat="1" ht="28.5" customHeight="1" x14ac:dyDescent="0.25">
      <c r="A868" s="64"/>
      <c r="B868" s="30" t="str">
        <f>CONCATENATE($O$2&amp;": "&amp;VLOOKUP($B867,$N$3:$U$23,2,0))</f>
        <v>Font: Arial</v>
      </c>
      <c r="C868" s="30" t="str">
        <f>CONCATENATE($P$2&amp;": "&amp;VLOOKUP($B867,$N$3:$U$23,3,0))</f>
        <v>T-face: Normal</v>
      </c>
      <c r="D868" s="30" t="str">
        <f>CONCATENATE($Q$2&amp;": "&amp;VLOOKUP($B867,$N$3:$U$23,4,0))</f>
        <v>Font size: 11</v>
      </c>
      <c r="E868" s="30" t="str">
        <f>CONCATENATE($R$2&amp;": "&amp;VLOOKUP($B867,$N$3:$U$23,5,0))</f>
        <v>Row height: 30</v>
      </c>
      <c r="F868" s="30" t="str">
        <f>CONCATENATE($S$2&amp;": "&amp;VLOOKUP($B867,$N$3:$U$23,6,0))</f>
        <v>Text col: Black</v>
      </c>
      <c r="G868" s="30" t="str">
        <f>CONCATENATE($T$2&amp;": "&amp;VLOOKUP($B867,$N$3:$U$23,7,0))</f>
        <v>BG col: White</v>
      </c>
      <c r="H868" s="80" t="str">
        <f>CONCATENATE($U$2&amp;": "&amp;VLOOKUP($B867,$N$3:$U$23,8,0))</f>
        <v>Just: Left</v>
      </c>
      <c r="I868" s="88"/>
      <c r="J868" s="12"/>
      <c r="K868" s="212" t="s">
        <v>64</v>
      </c>
      <c r="L868" s="103"/>
      <c r="M868" s="1"/>
      <c r="N868" s="12"/>
      <c r="O868" s="12"/>
      <c r="P868" s="12"/>
      <c r="Q868" s="12"/>
      <c r="R868" s="12"/>
      <c r="S868" s="12"/>
      <c r="T868"/>
      <c r="U868"/>
    </row>
    <row r="869" spans="1:21" s="12" customFormat="1" ht="15" x14ac:dyDescent="0.25">
      <c r="A869" s="65" t="s">
        <v>58</v>
      </c>
      <c r="B869" s="142" t="s">
        <v>354</v>
      </c>
      <c r="C869" s="142"/>
      <c r="D869" s="142"/>
      <c r="E869" s="142"/>
      <c r="F869" s="142"/>
      <c r="G869" s="142"/>
      <c r="H869" s="55"/>
      <c r="I869" s="86"/>
      <c r="J869" s="154"/>
      <c r="K869" s="212" t="s">
        <v>64</v>
      </c>
      <c r="L869" s="103"/>
      <c r="M869" s="1"/>
      <c r="N869" s="35"/>
      <c r="O869" s="38"/>
      <c r="P869" s="38"/>
      <c r="Q869" s="38"/>
      <c r="R869" s="38"/>
      <c r="S869" s="35"/>
    </row>
    <row r="870" spans="1:21" s="12" customFormat="1" ht="15" x14ac:dyDescent="0.25">
      <c r="A870" s="65" t="s">
        <v>59</v>
      </c>
      <c r="B870" s="142" t="s">
        <v>261</v>
      </c>
      <c r="C870" s="142"/>
      <c r="D870" s="142"/>
      <c r="E870" s="142"/>
      <c r="F870" s="142"/>
      <c r="G870" s="142"/>
      <c r="H870" s="55"/>
      <c r="I870" s="86"/>
      <c r="K870" s="212" t="s">
        <v>197</v>
      </c>
      <c r="L870" s="103"/>
      <c r="M870" s="1"/>
    </row>
    <row r="871" spans="1:21" s="12" customFormat="1" ht="15" x14ac:dyDescent="0.25">
      <c r="A871" s="66" t="s">
        <v>60</v>
      </c>
      <c r="B871" s="142" t="s">
        <v>73</v>
      </c>
      <c r="C871" s="142"/>
      <c r="D871" s="142"/>
      <c r="E871" s="142"/>
      <c r="F871" s="142"/>
      <c r="G871" s="142"/>
      <c r="H871" s="55"/>
      <c r="I871" s="86"/>
      <c r="K871" s="212" t="s">
        <v>64</v>
      </c>
      <c r="L871" s="103"/>
      <c r="M871" s="1"/>
    </row>
    <row r="872" spans="1:21" s="12" customFormat="1" ht="15" x14ac:dyDescent="0.25">
      <c r="A872" s="66" t="s">
        <v>57</v>
      </c>
      <c r="B872" s="512" t="s">
        <v>71</v>
      </c>
      <c r="C872" s="512"/>
      <c r="D872" s="512"/>
      <c r="E872" s="512"/>
      <c r="F872" s="512"/>
      <c r="G872" s="512"/>
      <c r="H872" s="55"/>
      <c r="I872" s="86"/>
      <c r="K872" s="212" t="s">
        <v>64</v>
      </c>
      <c r="L872" s="103"/>
      <c r="M872" s="1"/>
    </row>
    <row r="873" spans="1:21" s="12" customFormat="1" ht="15" x14ac:dyDescent="0.25">
      <c r="A873" s="66" t="s">
        <v>139</v>
      </c>
      <c r="B873" s="142" t="s">
        <v>64</v>
      </c>
      <c r="C873" s="142"/>
      <c r="D873" s="142"/>
      <c r="E873" s="142"/>
      <c r="F873" s="142"/>
      <c r="G873" s="142"/>
      <c r="H873" s="55"/>
      <c r="I873" s="86"/>
      <c r="K873" s="212" t="s">
        <v>64</v>
      </c>
      <c r="L873" s="103"/>
      <c r="M873" s="1"/>
      <c r="T873" s="154"/>
      <c r="U873" s="154"/>
    </row>
    <row r="874" spans="1:21" s="12" customFormat="1" ht="15" x14ac:dyDescent="0.25">
      <c r="A874" s="66" t="s">
        <v>140</v>
      </c>
      <c r="B874" s="142" t="s">
        <v>64</v>
      </c>
      <c r="C874" s="142"/>
      <c r="D874" s="142"/>
      <c r="E874" s="142"/>
      <c r="F874" s="142"/>
      <c r="G874" s="142"/>
      <c r="H874" s="55"/>
      <c r="I874" s="86"/>
      <c r="K874" s="212" t="s">
        <v>64</v>
      </c>
      <c r="L874" s="103"/>
      <c r="M874" s="1"/>
      <c r="N874" s="154"/>
      <c r="O874" s="154"/>
      <c r="P874" s="154"/>
      <c r="Q874" s="154"/>
      <c r="R874" s="154"/>
      <c r="S874" s="154"/>
    </row>
    <row r="875" spans="1:21" s="12" customFormat="1" ht="15" x14ac:dyDescent="0.25">
      <c r="A875" s="66" t="s">
        <v>141</v>
      </c>
      <c r="B875" s="142" t="s">
        <v>64</v>
      </c>
      <c r="C875" s="142"/>
      <c r="D875" s="142"/>
      <c r="E875" s="142"/>
      <c r="F875" s="142"/>
      <c r="G875" s="142"/>
      <c r="H875" s="55"/>
      <c r="I875" s="86"/>
      <c r="K875" s="212" t="s">
        <v>64</v>
      </c>
      <c r="L875" s="103"/>
      <c r="M875" s="1"/>
    </row>
    <row r="876" spans="1:21" s="12" customFormat="1" ht="15" x14ac:dyDescent="0.25">
      <c r="A876" s="66" t="s">
        <v>142</v>
      </c>
      <c r="B876" s="29" t="s">
        <v>64</v>
      </c>
      <c r="C876" s="142"/>
      <c r="D876" s="142"/>
      <c r="E876" s="142"/>
      <c r="F876" s="142"/>
      <c r="G876" s="142"/>
      <c r="H876" s="55"/>
      <c r="I876" s="86"/>
      <c r="K876" s="212" t="s">
        <v>64</v>
      </c>
      <c r="L876" s="103"/>
      <c r="M876" s="1"/>
    </row>
    <row r="877" spans="1:21" customFormat="1" ht="30" x14ac:dyDescent="0.25">
      <c r="A877" s="67" t="s">
        <v>143</v>
      </c>
      <c r="B877" s="142" t="str">
        <f>IF(B867=$N$4,"Yes","No")</f>
        <v>No</v>
      </c>
      <c r="C877" s="142"/>
      <c r="D877" s="142"/>
      <c r="E877" s="142"/>
      <c r="F877" s="142"/>
      <c r="G877" s="142"/>
      <c r="H877" s="82"/>
      <c r="I877" s="85"/>
      <c r="J877" s="12"/>
      <c r="K877" s="212" t="s">
        <v>64</v>
      </c>
      <c r="L877" s="103"/>
      <c r="M877" s="1"/>
      <c r="N877" s="12"/>
      <c r="O877" s="12"/>
      <c r="P877" s="12"/>
      <c r="Q877" s="12"/>
      <c r="R877" s="12"/>
      <c r="S877" s="12"/>
      <c r="T877" s="12"/>
      <c r="U877" s="12"/>
    </row>
    <row r="878" spans="1:21" s="12" customFormat="1" ht="15" x14ac:dyDescent="0.25">
      <c r="A878" s="65" t="s">
        <v>66</v>
      </c>
      <c r="B878" s="512" t="s">
        <v>74</v>
      </c>
      <c r="C878" s="512"/>
      <c r="D878" s="512"/>
      <c r="E878" s="512"/>
      <c r="F878" s="512"/>
      <c r="G878" s="512"/>
      <c r="H878" s="55"/>
      <c r="I878" s="86"/>
      <c r="J878" s="34"/>
      <c r="K878" s="212" t="s">
        <v>64</v>
      </c>
      <c r="L878" s="103"/>
      <c r="M878" s="1"/>
    </row>
    <row r="879" spans="1:21" s="12" customFormat="1" ht="15" thickBot="1" x14ac:dyDescent="0.25">
      <c r="A879" s="68"/>
      <c r="B879" s="142"/>
      <c r="C879" s="142"/>
      <c r="D879" s="142"/>
      <c r="E879" s="142"/>
      <c r="F879" s="142"/>
      <c r="G879" s="142"/>
      <c r="H879" s="55"/>
      <c r="I879" s="86"/>
      <c r="K879" s="212" t="s">
        <v>64</v>
      </c>
      <c r="L879" s="103"/>
      <c r="M879" s="1"/>
    </row>
    <row r="880" spans="1:21" s="12" customFormat="1" ht="15.75" customHeight="1" thickBot="1" x14ac:dyDescent="0.3">
      <c r="A880" s="204" t="s">
        <v>350</v>
      </c>
      <c r="B880" s="533" t="s">
        <v>355</v>
      </c>
      <c r="C880" s="534"/>
      <c r="D880" s="534"/>
      <c r="E880" s="534"/>
      <c r="F880" s="534"/>
      <c r="G880" s="534"/>
      <c r="H880" s="535"/>
      <c r="I880" s="86"/>
      <c r="K880" s="212" t="s">
        <v>64</v>
      </c>
      <c r="L880" s="103"/>
      <c r="M880" s="1"/>
    </row>
    <row r="881" spans="1:21" s="12" customFormat="1" ht="13.5" customHeight="1" x14ac:dyDescent="0.25">
      <c r="A881" s="65" t="s">
        <v>57</v>
      </c>
      <c r="B881" s="142" t="s">
        <v>137</v>
      </c>
      <c r="C881" s="142"/>
      <c r="D881" s="142"/>
      <c r="E881" s="142"/>
      <c r="F881" s="142"/>
      <c r="G881" s="142"/>
      <c r="H881" s="55"/>
      <c r="I881" s="86"/>
      <c r="K881" s="212" t="s">
        <v>64</v>
      </c>
      <c r="L881" s="103"/>
      <c r="M881" s="1"/>
      <c r="T881"/>
      <c r="U881"/>
    </row>
    <row r="882" spans="1:21" s="12" customFormat="1" ht="29.25" x14ac:dyDescent="0.25">
      <c r="A882" s="64"/>
      <c r="B882" s="30" t="str">
        <f>CONCATENATE($O$2&amp;": "&amp;VLOOKUP($B881,$N$3:$U$23,2,0))</f>
        <v>Font: Arial</v>
      </c>
      <c r="C882" s="30" t="str">
        <f>CONCATENATE($P$2&amp;": "&amp;VLOOKUP($B881,$N$3:$U$23,3,0))</f>
        <v>T-face: Normal</v>
      </c>
      <c r="D882" s="30" t="str">
        <f>CONCATENATE($Q$2&amp;": "&amp;VLOOKUP($B881,$N$3:$U$23,4,0))</f>
        <v>Font size: 11</v>
      </c>
      <c r="E882" s="30" t="str">
        <f>CONCATENATE($R$2&amp;": "&amp;VLOOKUP($B881,$N$3:$U$23,5,0))</f>
        <v>Row height: Dependant</v>
      </c>
      <c r="F882" s="30" t="str">
        <f>CONCATENATE($S$2&amp;": "&amp;VLOOKUP($B881,$N$3:$U$23,6,0))</f>
        <v>Text col: Black</v>
      </c>
      <c r="G882" s="30" t="str">
        <f>CONCATENATE($T$2&amp;": "&amp;VLOOKUP($B881,$N$3:$U$23,7,0))</f>
        <v>BG col: White</v>
      </c>
      <c r="H882" s="80" t="str">
        <f>CONCATENATE($U$2&amp;": "&amp;VLOOKUP($B881,$N$3:$U$23,8,0))</f>
        <v>Just: Left</v>
      </c>
      <c r="I882" s="86"/>
      <c r="K882" s="212" t="s">
        <v>64</v>
      </c>
      <c r="L882" s="103"/>
      <c r="M882" s="1"/>
      <c r="N882" s="35"/>
      <c r="O882" s="38"/>
      <c r="P882" s="38"/>
      <c r="Q882" s="38"/>
      <c r="R882" s="38"/>
      <c r="S882" s="35"/>
    </row>
    <row r="883" spans="1:21" s="12" customFormat="1" ht="15" x14ac:dyDescent="0.25">
      <c r="A883" s="65" t="s">
        <v>58</v>
      </c>
      <c r="B883" s="142" t="s">
        <v>126</v>
      </c>
      <c r="C883" s="142"/>
      <c r="D883" s="142"/>
      <c r="E883" s="142"/>
      <c r="F883" s="142"/>
      <c r="G883" s="142"/>
      <c r="H883" s="55"/>
      <c r="I883" s="86"/>
      <c r="K883" s="212" t="s">
        <v>64</v>
      </c>
      <c r="L883" s="103"/>
      <c r="M883" s="1"/>
    </row>
    <row r="884" spans="1:21" s="12" customFormat="1" ht="15" x14ac:dyDescent="0.25">
      <c r="A884" s="65" t="s">
        <v>59</v>
      </c>
      <c r="B884" s="157">
        <f>IFERROR(B688+B716+B744+B772+B800+B828+B856,"Invalid data entered!")</f>
        <v>0</v>
      </c>
      <c r="C884" s="142"/>
      <c r="D884" s="142"/>
      <c r="E884" s="142"/>
      <c r="F884" s="142"/>
      <c r="G884" s="142"/>
      <c r="H884" s="55"/>
      <c r="I884" s="86"/>
      <c r="K884" s="212" t="s">
        <v>197</v>
      </c>
      <c r="L884" s="103"/>
      <c r="M884" s="1"/>
    </row>
    <row r="885" spans="1:21" s="12" customFormat="1" ht="15" x14ac:dyDescent="0.25">
      <c r="A885" s="66" t="s">
        <v>224</v>
      </c>
      <c r="B885" s="89" t="s">
        <v>333</v>
      </c>
      <c r="C885" s="142"/>
      <c r="D885" s="142"/>
      <c r="E885" s="142"/>
      <c r="F885" s="142"/>
      <c r="G885" s="142"/>
      <c r="H885" s="55"/>
      <c r="I885" s="86"/>
      <c r="K885" s="212" t="s">
        <v>64</v>
      </c>
      <c r="L885" s="103"/>
      <c r="M885" s="1"/>
    </row>
    <row r="886" spans="1:21" s="12" customFormat="1" ht="14.1" customHeight="1" x14ac:dyDescent="0.25">
      <c r="A886" s="66" t="s">
        <v>57</v>
      </c>
      <c r="B886" s="512" t="s">
        <v>135</v>
      </c>
      <c r="C886" s="512"/>
      <c r="D886" s="512"/>
      <c r="E886" s="512"/>
      <c r="F886" s="512"/>
      <c r="G886" s="512"/>
      <c r="H886" s="55"/>
      <c r="I886" s="86"/>
      <c r="K886" s="212" t="s">
        <v>64</v>
      </c>
      <c r="L886" s="103"/>
      <c r="M886" s="1"/>
    </row>
    <row r="887" spans="1:21" s="12" customFormat="1" ht="15" x14ac:dyDescent="0.25">
      <c r="A887" s="66" t="s">
        <v>139</v>
      </c>
      <c r="B887" s="142" t="s">
        <v>64</v>
      </c>
      <c r="C887" s="142"/>
      <c r="D887" s="142"/>
      <c r="E887" s="142"/>
      <c r="F887" s="142"/>
      <c r="G887" s="142"/>
      <c r="H887" s="55"/>
      <c r="I887" s="86"/>
      <c r="K887" s="212" t="s">
        <v>64</v>
      </c>
      <c r="L887" s="103"/>
      <c r="M887" s="1"/>
    </row>
    <row r="888" spans="1:21" s="12" customFormat="1" ht="15" x14ac:dyDescent="0.25">
      <c r="A888" s="66" t="s">
        <v>140</v>
      </c>
      <c r="B888" s="28" t="s">
        <v>64</v>
      </c>
      <c r="C888" s="142"/>
      <c r="D888" s="142"/>
      <c r="E888" s="142"/>
      <c r="F888" s="142"/>
      <c r="G888" s="142"/>
      <c r="H888" s="55"/>
      <c r="I888" s="86"/>
      <c r="K888" s="212" t="s">
        <v>64</v>
      </c>
      <c r="L888" s="103"/>
      <c r="M888" s="1"/>
    </row>
    <row r="889" spans="1:21" s="12" customFormat="1" ht="15" x14ac:dyDescent="0.25">
      <c r="A889" s="66" t="s">
        <v>141</v>
      </c>
      <c r="B889" s="519" t="s">
        <v>64</v>
      </c>
      <c r="C889" s="519"/>
      <c r="D889" s="519"/>
      <c r="E889" s="519"/>
      <c r="F889" s="519"/>
      <c r="G889" s="519"/>
      <c r="H889" s="55"/>
      <c r="I889" s="86"/>
      <c r="K889" s="212" t="s">
        <v>64</v>
      </c>
      <c r="L889" s="103"/>
      <c r="M889" s="1"/>
    </row>
    <row r="890" spans="1:21" s="12" customFormat="1" ht="15" x14ac:dyDescent="0.25">
      <c r="A890" s="66" t="s">
        <v>142</v>
      </c>
      <c r="B890" s="29" t="s">
        <v>64</v>
      </c>
      <c r="C890" s="142"/>
      <c r="D890" s="142"/>
      <c r="E890" s="142"/>
      <c r="F890" s="142"/>
      <c r="G890" s="142"/>
      <c r="H890" s="55"/>
      <c r="I890" s="86"/>
      <c r="K890" s="212" t="s">
        <v>64</v>
      </c>
      <c r="L890" s="103"/>
      <c r="M890" s="1"/>
    </row>
    <row r="891" spans="1:21" s="12" customFormat="1" ht="30" x14ac:dyDescent="0.25">
      <c r="A891" s="67" t="s">
        <v>143</v>
      </c>
      <c r="B891" s="142" t="str">
        <f>IF(B881=$N$4,"Yes","No")</f>
        <v>No</v>
      </c>
      <c r="C891" s="142"/>
      <c r="D891" s="142"/>
      <c r="E891" s="142"/>
      <c r="F891" s="142"/>
      <c r="G891" s="142"/>
      <c r="H891" s="82"/>
      <c r="I891" s="86"/>
      <c r="K891" s="212" t="s">
        <v>64</v>
      </c>
      <c r="L891" s="103"/>
      <c r="M891" s="1"/>
    </row>
    <row r="892" spans="1:21" s="12" customFormat="1" ht="15" x14ac:dyDescent="0.25">
      <c r="A892" s="65" t="s">
        <v>66</v>
      </c>
      <c r="B892" s="512" t="s">
        <v>318</v>
      </c>
      <c r="C892" s="512"/>
      <c r="D892" s="512"/>
      <c r="E892" s="512"/>
      <c r="F892" s="512"/>
      <c r="G892" s="512"/>
      <c r="H892" s="55"/>
      <c r="I892" s="86"/>
      <c r="K892" s="212" t="s">
        <v>64</v>
      </c>
      <c r="L892" s="103"/>
      <c r="M892" s="1"/>
    </row>
    <row r="893" spans="1:21" s="12" customFormat="1" ht="15" thickBot="1" x14ac:dyDescent="0.25">
      <c r="A893" s="68"/>
      <c r="B893" s="142"/>
      <c r="C893" s="142"/>
      <c r="D893" s="142"/>
      <c r="E893" s="142"/>
      <c r="F893" s="142"/>
      <c r="G893" s="142"/>
      <c r="H893" s="55"/>
      <c r="I893" s="86"/>
      <c r="K893" s="212" t="s">
        <v>64</v>
      </c>
      <c r="L893" s="103"/>
      <c r="M893" s="1"/>
    </row>
    <row r="894" spans="1:21" s="12" customFormat="1" ht="15.75" thickBot="1" x14ac:dyDescent="0.3">
      <c r="A894" s="204" t="s">
        <v>230</v>
      </c>
      <c r="B894" s="533" t="s">
        <v>357</v>
      </c>
      <c r="C894" s="534"/>
      <c r="D894" s="534"/>
      <c r="E894" s="534"/>
      <c r="F894" s="534"/>
      <c r="G894" s="534"/>
      <c r="H894" s="535"/>
      <c r="I894" s="86"/>
      <c r="K894" s="212" t="s">
        <v>64</v>
      </c>
      <c r="L894" s="103"/>
      <c r="M894" s="1"/>
    </row>
    <row r="895" spans="1:21" s="12" customFormat="1" ht="15" x14ac:dyDescent="0.25">
      <c r="A895" s="65" t="s">
        <v>57</v>
      </c>
      <c r="B895" s="142" t="s">
        <v>107</v>
      </c>
      <c r="C895" s="142"/>
      <c r="D895" s="142"/>
      <c r="E895" s="142"/>
      <c r="F895" s="142"/>
      <c r="G895" s="142"/>
      <c r="H895" s="55"/>
      <c r="I895" s="86"/>
      <c r="K895" s="212" t="s">
        <v>64</v>
      </c>
      <c r="L895" s="103"/>
      <c r="M895" s="1"/>
    </row>
    <row r="896" spans="1:21" s="154" customFormat="1" ht="28.5" customHeight="1" x14ac:dyDescent="0.25">
      <c r="A896" s="64"/>
      <c r="B896" s="30" t="str">
        <f>CONCATENATE($O$2&amp;": "&amp;VLOOKUP($B895,$N$3:$U$23,2,0))</f>
        <v>Font: Arial</v>
      </c>
      <c r="C896" s="30" t="str">
        <f>CONCATENATE($P$2&amp;": "&amp;VLOOKUP($B895,$N$3:$U$23,3,0))</f>
        <v>T-face: Bold</v>
      </c>
      <c r="D896" s="30" t="str">
        <f>CONCATENATE($Q$2&amp;": "&amp;VLOOKUP($B895,$N$3:$U$23,4,0))</f>
        <v>Font size: 14</v>
      </c>
      <c r="E896" s="30" t="str">
        <f>CONCATENATE($R$2&amp;": "&amp;VLOOKUP($B895,$N$3:$U$23,5,0))</f>
        <v>Row height: 31.5</v>
      </c>
      <c r="F896" s="30" t="str">
        <f>CONCATENATE($S$2&amp;": "&amp;VLOOKUP($B895,$N$3:$U$23,6,0))</f>
        <v>Text col: Teal</v>
      </c>
      <c r="G896" s="30" t="str">
        <f>CONCATENATE($T$2&amp;": "&amp;VLOOKUP($B895,$N$3:$U$23,7,0))</f>
        <v>BG col: White</v>
      </c>
      <c r="H896" s="80" t="str">
        <f>CONCATENATE($U$2&amp;": "&amp;VLOOKUP($B895,$N$3:$U$23,8,0))</f>
        <v>Just: Left</v>
      </c>
      <c r="I896" s="88"/>
      <c r="J896" s="12"/>
      <c r="K896" s="212" t="s">
        <v>64</v>
      </c>
      <c r="L896" s="103"/>
      <c r="M896" s="1"/>
      <c r="N896" s="12"/>
      <c r="O896" s="12"/>
      <c r="P896" s="12"/>
      <c r="Q896" s="12"/>
      <c r="R896" s="12"/>
      <c r="S896" s="12"/>
      <c r="T896"/>
      <c r="U896"/>
    </row>
    <row r="897" spans="1:21" s="12" customFormat="1" ht="15" x14ac:dyDescent="0.25">
      <c r="A897" s="65" t="s">
        <v>58</v>
      </c>
      <c r="B897" s="142" t="s">
        <v>368</v>
      </c>
      <c r="C897" s="142"/>
      <c r="D897" s="142"/>
      <c r="E897" s="142"/>
      <c r="F897" s="142"/>
      <c r="G897" s="142"/>
      <c r="H897" s="55"/>
      <c r="I897" s="86"/>
      <c r="J897" s="154"/>
      <c r="K897" s="212" t="s">
        <v>64</v>
      </c>
      <c r="L897" s="103"/>
      <c r="M897" s="1"/>
      <c r="N897" s="35"/>
      <c r="O897" s="38"/>
      <c r="P897" s="38"/>
      <c r="Q897" s="38"/>
      <c r="R897" s="38"/>
      <c r="S897" s="35"/>
    </row>
    <row r="898" spans="1:21" s="12" customFormat="1" ht="15" x14ac:dyDescent="0.25">
      <c r="A898" s="65" t="s">
        <v>59</v>
      </c>
      <c r="B898" s="142" t="s">
        <v>53</v>
      </c>
      <c r="C898" s="142"/>
      <c r="D898" s="142"/>
      <c r="E898" s="142"/>
      <c r="F898" s="142"/>
      <c r="G898" s="142"/>
      <c r="H898" s="55"/>
      <c r="I898" s="86"/>
      <c r="K898" s="212" t="s">
        <v>197</v>
      </c>
      <c r="L898" s="103"/>
      <c r="M898" s="1"/>
    </row>
    <row r="899" spans="1:21" s="12" customFormat="1" ht="15" x14ac:dyDescent="0.25">
      <c r="A899" s="66" t="s">
        <v>60</v>
      </c>
      <c r="B899" s="142" t="s">
        <v>73</v>
      </c>
      <c r="C899" s="142"/>
      <c r="D899" s="142"/>
      <c r="E899" s="142"/>
      <c r="F899" s="142"/>
      <c r="G899" s="142"/>
      <c r="H899" s="55"/>
      <c r="I899" s="86"/>
      <c r="K899" s="212" t="s">
        <v>64</v>
      </c>
      <c r="L899" s="103"/>
      <c r="M899" s="1"/>
    </row>
    <row r="900" spans="1:21" s="12" customFormat="1" ht="15" x14ac:dyDescent="0.25">
      <c r="A900" s="66" t="s">
        <v>57</v>
      </c>
      <c r="B900" s="512" t="s">
        <v>71</v>
      </c>
      <c r="C900" s="512"/>
      <c r="D900" s="512"/>
      <c r="E900" s="512"/>
      <c r="F900" s="512"/>
      <c r="G900" s="512"/>
      <c r="H900" s="55"/>
      <c r="I900" s="86"/>
      <c r="K900" s="212" t="s">
        <v>64</v>
      </c>
      <c r="L900" s="103"/>
      <c r="M900" s="1"/>
    </row>
    <row r="901" spans="1:21" s="12" customFormat="1" ht="15" x14ac:dyDescent="0.25">
      <c r="A901" s="66" t="s">
        <v>139</v>
      </c>
      <c r="B901" s="142" t="s">
        <v>64</v>
      </c>
      <c r="C901" s="142"/>
      <c r="D901" s="142"/>
      <c r="E901" s="142"/>
      <c r="F901" s="142"/>
      <c r="G901" s="142"/>
      <c r="H901" s="55"/>
      <c r="I901" s="86"/>
      <c r="K901" s="212" t="s">
        <v>64</v>
      </c>
      <c r="L901" s="103"/>
      <c r="M901" s="1"/>
      <c r="T901" s="154"/>
      <c r="U901" s="154"/>
    </row>
    <row r="902" spans="1:21" s="12" customFormat="1" ht="15" x14ac:dyDescent="0.25">
      <c r="A902" s="66" t="s">
        <v>140</v>
      </c>
      <c r="B902" s="142" t="s">
        <v>64</v>
      </c>
      <c r="C902" s="142"/>
      <c r="D902" s="142"/>
      <c r="E902" s="142"/>
      <c r="F902" s="142"/>
      <c r="G902" s="142"/>
      <c r="H902" s="55"/>
      <c r="I902" s="86"/>
      <c r="K902" s="212" t="s">
        <v>64</v>
      </c>
      <c r="L902" s="103"/>
      <c r="M902" s="1"/>
      <c r="N902" s="154"/>
      <c r="O902" s="154"/>
      <c r="P902" s="154"/>
      <c r="Q902" s="154"/>
      <c r="R902" s="154"/>
      <c r="S902" s="154"/>
    </row>
    <row r="903" spans="1:21" s="12" customFormat="1" ht="15" x14ac:dyDescent="0.25">
      <c r="A903" s="66" t="s">
        <v>141</v>
      </c>
      <c r="B903" s="142" t="s">
        <v>64</v>
      </c>
      <c r="C903" s="142"/>
      <c r="D903" s="142"/>
      <c r="E903" s="142"/>
      <c r="F903" s="142"/>
      <c r="G903" s="142"/>
      <c r="H903" s="55"/>
      <c r="I903" s="86"/>
      <c r="K903" s="212" t="s">
        <v>64</v>
      </c>
      <c r="L903" s="103"/>
      <c r="M903" s="1"/>
    </row>
    <row r="904" spans="1:21" s="12" customFormat="1" ht="15" x14ac:dyDescent="0.25">
      <c r="A904" s="66" t="s">
        <v>142</v>
      </c>
      <c r="B904" s="29" t="s">
        <v>64</v>
      </c>
      <c r="C904" s="142"/>
      <c r="D904" s="142"/>
      <c r="E904" s="142"/>
      <c r="F904" s="142"/>
      <c r="G904" s="142"/>
      <c r="H904" s="55"/>
      <c r="I904" s="86"/>
      <c r="K904" s="212" t="s">
        <v>64</v>
      </c>
      <c r="L904" s="103"/>
      <c r="M904" s="1"/>
    </row>
    <row r="905" spans="1:21" customFormat="1" ht="30" x14ac:dyDescent="0.25">
      <c r="A905" s="67" t="s">
        <v>143</v>
      </c>
      <c r="B905" s="142" t="str">
        <f>IF(B895=$N$4,"Yes","No")</f>
        <v>No</v>
      </c>
      <c r="C905" s="142"/>
      <c r="D905" s="142"/>
      <c r="E905" s="142"/>
      <c r="F905" s="142"/>
      <c r="G905" s="142"/>
      <c r="H905" s="82"/>
      <c r="I905" s="85"/>
      <c r="J905" s="12"/>
      <c r="K905" s="212" t="s">
        <v>64</v>
      </c>
      <c r="L905" s="103"/>
      <c r="M905" s="1"/>
      <c r="N905" s="12"/>
      <c r="O905" s="12"/>
      <c r="P905" s="12"/>
      <c r="Q905" s="12"/>
      <c r="R905" s="12"/>
      <c r="S905" s="12"/>
      <c r="T905" s="12"/>
      <c r="U905" s="12"/>
    </row>
    <row r="906" spans="1:21" s="12" customFormat="1" ht="15" x14ac:dyDescent="0.25">
      <c r="A906" s="65" t="s">
        <v>66</v>
      </c>
      <c r="B906" s="512" t="s">
        <v>74</v>
      </c>
      <c r="C906" s="512"/>
      <c r="D906" s="512"/>
      <c r="E906" s="512"/>
      <c r="F906" s="512"/>
      <c r="G906" s="512"/>
      <c r="H906" s="55"/>
      <c r="I906" s="86"/>
      <c r="J906" s="34"/>
      <c r="K906" s="212" t="s">
        <v>64</v>
      </c>
      <c r="L906" s="103"/>
      <c r="M906" s="1"/>
    </row>
    <row r="907" spans="1:21" s="12" customFormat="1" ht="15" thickBot="1" x14ac:dyDescent="0.25">
      <c r="A907" s="68"/>
      <c r="B907" s="142"/>
      <c r="C907" s="142"/>
      <c r="D907" s="142"/>
      <c r="E907" s="142"/>
      <c r="F907" s="142"/>
      <c r="G907" s="142"/>
      <c r="H907" s="55"/>
      <c r="I907" s="86"/>
      <c r="K907" s="212" t="s">
        <v>64</v>
      </c>
      <c r="L907" s="103"/>
      <c r="M907" s="1"/>
    </row>
    <row r="908" spans="1:21" s="12" customFormat="1" ht="15.75" customHeight="1" thickBot="1" x14ac:dyDescent="0.3">
      <c r="A908" s="204" t="s">
        <v>227</v>
      </c>
      <c r="B908" s="533" t="s">
        <v>355</v>
      </c>
      <c r="C908" s="534"/>
      <c r="D908" s="534"/>
      <c r="E908" s="534"/>
      <c r="F908" s="534"/>
      <c r="G908" s="534"/>
      <c r="H908" s="535"/>
      <c r="I908" s="86"/>
      <c r="K908" s="212" t="s">
        <v>64</v>
      </c>
      <c r="L908" s="103"/>
      <c r="M908" s="1"/>
    </row>
    <row r="909" spans="1:21" s="12" customFormat="1" ht="13.5" customHeight="1" x14ac:dyDescent="0.25">
      <c r="A909" s="65" t="s">
        <v>57</v>
      </c>
      <c r="B909" s="142" t="s">
        <v>137</v>
      </c>
      <c r="C909" s="142"/>
      <c r="D909" s="142"/>
      <c r="E909" s="142"/>
      <c r="F909" s="142"/>
      <c r="G909" s="142"/>
      <c r="H909" s="55"/>
      <c r="I909" s="86"/>
      <c r="K909" s="212" t="s">
        <v>64</v>
      </c>
      <c r="L909" s="103"/>
      <c r="M909" s="1"/>
      <c r="T909"/>
      <c r="U909"/>
    </row>
    <row r="910" spans="1:21" s="12" customFormat="1" ht="29.25" x14ac:dyDescent="0.25">
      <c r="A910" s="64"/>
      <c r="B910" s="30" t="str">
        <f>CONCATENATE($O$2&amp;": "&amp;VLOOKUP($B909,$N$3:$U$23,2,0))</f>
        <v>Font: Arial</v>
      </c>
      <c r="C910" s="30" t="str">
        <f>CONCATENATE($P$2&amp;": "&amp;VLOOKUP($B909,$N$3:$U$23,3,0))</f>
        <v>T-face: Normal</v>
      </c>
      <c r="D910" s="30" t="str">
        <f>CONCATENATE($Q$2&amp;": "&amp;VLOOKUP($B909,$N$3:$U$23,4,0))</f>
        <v>Font size: 11</v>
      </c>
      <c r="E910" s="30" t="str">
        <f>CONCATENATE($R$2&amp;": "&amp;VLOOKUP($B909,$N$3:$U$23,5,0))</f>
        <v>Row height: Dependant</v>
      </c>
      <c r="F910" s="30" t="str">
        <f>CONCATENATE($S$2&amp;": "&amp;VLOOKUP($B909,$N$3:$U$23,6,0))</f>
        <v>Text col: Black</v>
      </c>
      <c r="G910" s="30" t="str">
        <f>CONCATENATE($T$2&amp;": "&amp;VLOOKUP($B909,$N$3:$U$23,7,0))</f>
        <v>BG col: White</v>
      </c>
      <c r="H910" s="80" t="str">
        <f>CONCATENATE($U$2&amp;": "&amp;VLOOKUP($B909,$N$3:$U$23,8,0))</f>
        <v>Just: Left</v>
      </c>
      <c r="I910" s="86"/>
      <c r="K910" s="212" t="s">
        <v>64</v>
      </c>
      <c r="L910" s="103"/>
      <c r="M910" s="1"/>
      <c r="N910" s="35"/>
      <c r="O910" s="38"/>
      <c r="P910" s="38"/>
      <c r="Q910" s="38"/>
      <c r="R910" s="38"/>
      <c r="S910" s="35"/>
    </row>
    <row r="911" spans="1:21" s="12" customFormat="1" ht="15" x14ac:dyDescent="0.25">
      <c r="A911" s="65" t="s">
        <v>58</v>
      </c>
      <c r="B911" s="142" t="s">
        <v>126</v>
      </c>
      <c r="C911" s="142"/>
      <c r="D911" s="142"/>
      <c r="E911" s="142"/>
      <c r="F911" s="142"/>
      <c r="G911" s="142"/>
      <c r="H911" s="55"/>
      <c r="I911" s="86"/>
      <c r="K911" s="212" t="s">
        <v>64</v>
      </c>
      <c r="L911" s="103"/>
      <c r="M911" s="1"/>
    </row>
    <row r="912" spans="1:21" s="12" customFormat="1" ht="33.6" customHeight="1" x14ac:dyDescent="0.25">
      <c r="A912" s="65" t="s">
        <v>59</v>
      </c>
      <c r="B912" s="531" t="str">
        <f>IF(B433=0,"• You have not yet completed Step 1 - Loan details. You have not entered a Total loan amount.",IF(B461=0,"• You have not yet completed Steps 1 - Loan details. You have not entered a Loan settlement date.",IF(B489=B492,"• You have not yet completed Step 1 - Loan details. You have not entered a Loan term.",IF(B558=B561,"• You have not yet completed Step 1 - Loan details. You have not answered the question: 'Was any part of the loan was used for any other purpose?'",IF(AND(B558=B562,B589=0),"• You have not completed Loan details correctly. You indicated that part of the loan was used for another
   purpose, but not included the amount of loan used for another purpose.",IF(AND(B558=B563,B589&lt;&gt;0),"• You have not completed Loan details correctly. You indicated that part of the loan was NOT used for
  another purpose, but have included a value at amount of loan used for another purpose.",IF(B618&lt;=0,"• You have not completed Loan details correctly. You have indicated that the Amount of loan used only for
  rental property purchase is zero or negative. Please correct this.",IF(OR(B884&lt;=0,B884="Invalid data entered!",B856&lt;0,B828&lt;0,B800&lt;0,B772&lt;0,B744&lt;0,B716&lt;0,B688&lt;0),"• Although you have completed the Loan details, you have not entered any borrowing expenses or not 
   entered them correctly.","• You are good to go as you have values in all required fields."))))))))</f>
        <v>• You have not yet completed Step 1 - Loan details. You have not entered a Total loan amount.</v>
      </c>
      <c r="C912" s="532"/>
      <c r="D912" s="532"/>
      <c r="E912" s="532"/>
      <c r="F912" s="532"/>
      <c r="G912" s="532"/>
      <c r="H912" s="55"/>
      <c r="I912" s="86"/>
      <c r="K912" s="212" t="s">
        <v>197</v>
      </c>
      <c r="L912" s="103"/>
      <c r="M912" s="1"/>
    </row>
    <row r="913" spans="1:21" s="12" customFormat="1" ht="15" x14ac:dyDescent="0.25">
      <c r="A913" s="66" t="s">
        <v>224</v>
      </c>
      <c r="B913" s="89" t="s">
        <v>333</v>
      </c>
      <c r="C913" s="142"/>
      <c r="D913" s="142"/>
      <c r="E913" s="142"/>
      <c r="F913" s="142"/>
      <c r="G913" s="142"/>
      <c r="H913" s="55"/>
      <c r="I913" s="86"/>
      <c r="K913" s="212" t="s">
        <v>64</v>
      </c>
      <c r="L913" s="103"/>
      <c r="M913" s="1"/>
    </row>
    <row r="914" spans="1:21" s="12" customFormat="1" ht="14.1" customHeight="1" x14ac:dyDescent="0.25">
      <c r="A914" s="66" t="s">
        <v>57</v>
      </c>
      <c r="B914" s="512" t="s">
        <v>135</v>
      </c>
      <c r="C914" s="512"/>
      <c r="D914" s="512"/>
      <c r="E914" s="512"/>
      <c r="F914" s="512"/>
      <c r="G914" s="512"/>
      <c r="H914" s="55"/>
      <c r="I914" s="86"/>
      <c r="K914" s="212" t="s">
        <v>64</v>
      </c>
      <c r="L914" s="103"/>
      <c r="M914" s="1"/>
    </row>
    <row r="915" spans="1:21" s="12" customFormat="1" ht="15" x14ac:dyDescent="0.25">
      <c r="A915" s="66" t="s">
        <v>139</v>
      </c>
      <c r="B915" s="142" t="s">
        <v>64</v>
      </c>
      <c r="C915" s="142"/>
      <c r="D915" s="142"/>
      <c r="E915" s="142"/>
      <c r="F915" s="142"/>
      <c r="G915" s="142"/>
      <c r="H915" s="55"/>
      <c r="I915" s="86"/>
      <c r="K915" s="212" t="s">
        <v>64</v>
      </c>
      <c r="L915" s="103"/>
      <c r="M915" s="1"/>
    </row>
    <row r="916" spans="1:21" s="12" customFormat="1" ht="15" x14ac:dyDescent="0.25">
      <c r="A916" s="66" t="s">
        <v>140</v>
      </c>
      <c r="B916" s="28" t="s">
        <v>64</v>
      </c>
      <c r="C916" s="142"/>
      <c r="D916" s="142"/>
      <c r="E916" s="142"/>
      <c r="F916" s="142"/>
      <c r="G916" s="142"/>
      <c r="H916" s="55"/>
      <c r="I916" s="86"/>
      <c r="K916" s="212" t="s">
        <v>64</v>
      </c>
      <c r="L916" s="103"/>
      <c r="M916" s="1"/>
    </row>
    <row r="917" spans="1:21" s="12" customFormat="1" ht="15" x14ac:dyDescent="0.25">
      <c r="A917" s="66" t="s">
        <v>141</v>
      </c>
      <c r="B917" s="519" t="s">
        <v>64</v>
      </c>
      <c r="C917" s="519"/>
      <c r="D917" s="519"/>
      <c r="E917" s="519"/>
      <c r="F917" s="519"/>
      <c r="G917" s="519"/>
      <c r="H917" s="55"/>
      <c r="I917" s="86"/>
      <c r="K917" s="212" t="s">
        <v>64</v>
      </c>
      <c r="L917" s="103"/>
      <c r="M917" s="1"/>
    </row>
    <row r="918" spans="1:21" s="12" customFormat="1" ht="15" x14ac:dyDescent="0.25">
      <c r="A918" s="66" t="s">
        <v>142</v>
      </c>
      <c r="B918" s="29" t="s">
        <v>64</v>
      </c>
      <c r="C918" s="142"/>
      <c r="D918" s="142"/>
      <c r="E918" s="142"/>
      <c r="F918" s="142"/>
      <c r="G918" s="142"/>
      <c r="H918" s="55"/>
      <c r="I918" s="86"/>
      <c r="K918" s="212" t="s">
        <v>64</v>
      </c>
      <c r="L918" s="103"/>
      <c r="M918" s="1"/>
    </row>
    <row r="919" spans="1:21" s="12" customFormat="1" ht="30" x14ac:dyDescent="0.25">
      <c r="A919" s="67" t="s">
        <v>143</v>
      </c>
      <c r="B919" s="142" t="str">
        <f>IF(B909=$N$4,"Yes","No")</f>
        <v>No</v>
      </c>
      <c r="C919" s="142"/>
      <c r="D919" s="142"/>
      <c r="E919" s="142"/>
      <c r="F919" s="142"/>
      <c r="G919" s="142"/>
      <c r="H919" s="82"/>
      <c r="I919" s="86"/>
      <c r="K919" s="212" t="s">
        <v>64</v>
      </c>
      <c r="L919" s="103"/>
      <c r="M919" s="1"/>
    </row>
    <row r="920" spans="1:21" s="12" customFormat="1" ht="15" x14ac:dyDescent="0.25">
      <c r="A920" s="65" t="s">
        <v>66</v>
      </c>
      <c r="B920" s="512" t="s">
        <v>318</v>
      </c>
      <c r="C920" s="512"/>
      <c r="D920" s="512"/>
      <c r="E920" s="512"/>
      <c r="F920" s="512"/>
      <c r="G920" s="512"/>
      <c r="H920" s="55"/>
      <c r="I920" s="86"/>
      <c r="K920" s="212" t="s">
        <v>64</v>
      </c>
      <c r="L920" s="103"/>
      <c r="M920" s="1"/>
    </row>
    <row r="921" spans="1:21" s="12" customFormat="1" ht="15" thickBot="1" x14ac:dyDescent="0.25">
      <c r="A921" s="68"/>
      <c r="B921" s="142"/>
      <c r="C921" s="142"/>
      <c r="D921" s="142"/>
      <c r="E921" s="142"/>
      <c r="F921" s="142"/>
      <c r="G921" s="142"/>
      <c r="H921" s="55"/>
      <c r="I921" s="86"/>
      <c r="K921" s="212" t="s">
        <v>64</v>
      </c>
      <c r="L921" s="103"/>
      <c r="M921" s="1"/>
    </row>
    <row r="922" spans="1:21" s="12" customFormat="1" ht="15.75" thickBot="1" x14ac:dyDescent="0.3">
      <c r="A922" s="204" t="s">
        <v>228</v>
      </c>
      <c r="B922" s="533" t="s">
        <v>358</v>
      </c>
      <c r="C922" s="534"/>
      <c r="D922" s="534"/>
      <c r="E922" s="534"/>
      <c r="F922" s="534"/>
      <c r="G922" s="534"/>
      <c r="H922" s="535"/>
      <c r="I922" s="86"/>
      <c r="K922" s="212" t="s">
        <v>64</v>
      </c>
      <c r="L922" s="103"/>
      <c r="M922" s="1"/>
    </row>
    <row r="923" spans="1:21" s="12" customFormat="1" ht="15" x14ac:dyDescent="0.25">
      <c r="A923" s="65" t="s">
        <v>57</v>
      </c>
      <c r="B923" s="142" t="s">
        <v>107</v>
      </c>
      <c r="C923" s="142"/>
      <c r="D923" s="142"/>
      <c r="E923" s="142"/>
      <c r="F923" s="142"/>
      <c r="G923" s="142"/>
      <c r="H923" s="55"/>
      <c r="I923" s="86"/>
      <c r="K923" s="212" t="s">
        <v>64</v>
      </c>
      <c r="L923" s="103"/>
      <c r="M923" s="1"/>
    </row>
    <row r="924" spans="1:21" s="154" customFormat="1" ht="28.5" customHeight="1" x14ac:dyDescent="0.25">
      <c r="A924" s="64"/>
      <c r="B924" s="30" t="str">
        <f>CONCATENATE($O$2&amp;": "&amp;VLOOKUP($B923,$N$3:$U$23,2,0))</f>
        <v>Font: Arial</v>
      </c>
      <c r="C924" s="30" t="str">
        <f>CONCATENATE($P$2&amp;": "&amp;VLOOKUP($B923,$N$3:$U$23,3,0))</f>
        <v>T-face: Bold</v>
      </c>
      <c r="D924" s="30" t="str">
        <f>CONCATENATE($Q$2&amp;": "&amp;VLOOKUP($B923,$N$3:$U$23,4,0))</f>
        <v>Font size: 14</v>
      </c>
      <c r="E924" s="30" t="str">
        <f>CONCATENATE($R$2&amp;": "&amp;VLOOKUP($B923,$N$3:$U$23,5,0))</f>
        <v>Row height: 31.5</v>
      </c>
      <c r="F924" s="30" t="str">
        <f>CONCATENATE($S$2&amp;": "&amp;VLOOKUP($B923,$N$3:$U$23,6,0))</f>
        <v>Text col: Teal</v>
      </c>
      <c r="G924" s="30" t="str">
        <f>CONCATENATE($T$2&amp;": "&amp;VLOOKUP($B923,$N$3:$U$23,7,0))</f>
        <v>BG col: White</v>
      </c>
      <c r="H924" s="80" t="str">
        <f>CONCATENATE($U$2&amp;": "&amp;VLOOKUP($B923,$N$3:$U$23,8,0))</f>
        <v>Just: Left</v>
      </c>
      <c r="I924" s="88"/>
      <c r="J924" s="12"/>
      <c r="K924" s="212" t="s">
        <v>64</v>
      </c>
      <c r="L924" s="103"/>
      <c r="M924" s="1"/>
      <c r="N924" s="12"/>
      <c r="O924" s="12"/>
      <c r="P924" s="12"/>
      <c r="Q924" s="12"/>
      <c r="R924" s="12"/>
      <c r="S924" s="12"/>
      <c r="T924"/>
      <c r="U924"/>
    </row>
    <row r="925" spans="1:21" s="12" customFormat="1" ht="15" x14ac:dyDescent="0.25">
      <c r="A925" s="65" t="s">
        <v>58</v>
      </c>
      <c r="B925" s="142" t="s">
        <v>367</v>
      </c>
      <c r="C925" s="142"/>
      <c r="D925" s="142"/>
      <c r="E925" s="142"/>
      <c r="F925" s="142"/>
      <c r="G925" s="142"/>
      <c r="H925" s="55"/>
      <c r="I925" s="86"/>
      <c r="J925" s="154"/>
      <c r="K925" s="212" t="s">
        <v>197</v>
      </c>
      <c r="L925" s="103"/>
      <c r="M925" s="1"/>
      <c r="N925" s="35"/>
      <c r="O925" s="38"/>
      <c r="P925" s="38"/>
      <c r="Q925" s="38"/>
      <c r="R925" s="38"/>
      <c r="S925" s="35"/>
    </row>
    <row r="926" spans="1:21" s="12" customFormat="1" ht="15" x14ac:dyDescent="0.25">
      <c r="A926" s="65" t="s">
        <v>59</v>
      </c>
      <c r="B926" s="165" t="s">
        <v>407</v>
      </c>
      <c r="C926" s="165"/>
      <c r="D926" s="165"/>
      <c r="E926" s="165"/>
      <c r="F926" s="165"/>
      <c r="G926" s="165"/>
      <c r="H926" s="55"/>
      <c r="I926" s="86"/>
      <c r="K926" s="212" t="s">
        <v>197</v>
      </c>
      <c r="L926" s="103"/>
      <c r="M926" s="1"/>
    </row>
    <row r="927" spans="1:21" s="12" customFormat="1" ht="15" x14ac:dyDescent="0.25">
      <c r="A927" s="66" t="s">
        <v>60</v>
      </c>
      <c r="B927" s="142" t="s">
        <v>73</v>
      </c>
      <c r="C927" s="142"/>
      <c r="D927" s="142"/>
      <c r="E927" s="142"/>
      <c r="F927" s="142"/>
      <c r="G927" s="142"/>
      <c r="H927" s="55"/>
      <c r="I927" s="86"/>
      <c r="K927" s="212" t="s">
        <v>64</v>
      </c>
      <c r="L927" s="103"/>
      <c r="M927" s="1"/>
    </row>
    <row r="928" spans="1:21" s="12" customFormat="1" ht="15" x14ac:dyDescent="0.25">
      <c r="A928" s="66" t="s">
        <v>57</v>
      </c>
      <c r="B928" s="512" t="s">
        <v>71</v>
      </c>
      <c r="C928" s="512"/>
      <c r="D928" s="512"/>
      <c r="E928" s="512"/>
      <c r="F928" s="512"/>
      <c r="G928" s="512"/>
      <c r="H928" s="55"/>
      <c r="I928" s="86"/>
      <c r="K928" s="212" t="s">
        <v>64</v>
      </c>
      <c r="L928" s="103"/>
      <c r="M928" s="1"/>
    </row>
    <row r="929" spans="1:21" s="12" customFormat="1" ht="15" x14ac:dyDescent="0.25">
      <c r="A929" s="66" t="s">
        <v>139</v>
      </c>
      <c r="B929" s="142" t="s">
        <v>64</v>
      </c>
      <c r="C929" s="142"/>
      <c r="D929" s="142"/>
      <c r="E929" s="142"/>
      <c r="F929" s="142"/>
      <c r="G929" s="142"/>
      <c r="H929" s="55"/>
      <c r="I929" s="86"/>
      <c r="K929" s="212" t="s">
        <v>64</v>
      </c>
      <c r="L929" s="103"/>
      <c r="M929" s="1"/>
      <c r="T929" s="154"/>
      <c r="U929" s="154"/>
    </row>
    <row r="930" spans="1:21" s="12" customFormat="1" ht="15" x14ac:dyDescent="0.25">
      <c r="A930" s="66" t="s">
        <v>140</v>
      </c>
      <c r="B930" s="142" t="s">
        <v>64</v>
      </c>
      <c r="C930" s="142"/>
      <c r="D930" s="142"/>
      <c r="E930" s="142"/>
      <c r="F930" s="142"/>
      <c r="G930" s="142"/>
      <c r="H930" s="55"/>
      <c r="I930" s="86"/>
      <c r="K930" s="212" t="s">
        <v>64</v>
      </c>
      <c r="L930" s="103"/>
      <c r="M930" s="1"/>
      <c r="N930" s="154"/>
      <c r="O930" s="154"/>
      <c r="P930" s="154"/>
      <c r="Q930" s="154"/>
      <c r="R930" s="154"/>
      <c r="S930" s="154"/>
    </row>
    <row r="931" spans="1:21" s="12" customFormat="1" ht="15" x14ac:dyDescent="0.25">
      <c r="A931" s="66" t="s">
        <v>141</v>
      </c>
      <c r="B931" s="142" t="s">
        <v>64</v>
      </c>
      <c r="C931" s="142"/>
      <c r="D931" s="142"/>
      <c r="E931" s="142"/>
      <c r="F931" s="142"/>
      <c r="G931" s="142"/>
      <c r="H931" s="55"/>
      <c r="I931" s="86"/>
      <c r="K931" s="212" t="s">
        <v>64</v>
      </c>
      <c r="L931" s="103"/>
      <c r="M931" s="1"/>
    </row>
    <row r="932" spans="1:21" s="12" customFormat="1" ht="15" x14ac:dyDescent="0.25">
      <c r="A932" s="66" t="s">
        <v>142</v>
      </c>
      <c r="B932" s="29" t="s">
        <v>64</v>
      </c>
      <c r="C932" s="142"/>
      <c r="D932" s="142"/>
      <c r="E932" s="142"/>
      <c r="F932" s="142"/>
      <c r="G932" s="142"/>
      <c r="H932" s="55"/>
      <c r="I932" s="86"/>
      <c r="K932" s="212" t="s">
        <v>64</v>
      </c>
      <c r="L932" s="103"/>
      <c r="M932" s="1"/>
    </row>
    <row r="933" spans="1:21" customFormat="1" ht="30" x14ac:dyDescent="0.25">
      <c r="A933" s="67" t="s">
        <v>143</v>
      </c>
      <c r="B933" s="142" t="str">
        <f>IF(B923=$N$4,"Yes","No")</f>
        <v>No</v>
      </c>
      <c r="C933" s="142"/>
      <c r="D933" s="142"/>
      <c r="E933" s="142"/>
      <c r="F933" s="142"/>
      <c r="G933" s="142"/>
      <c r="H933" s="82"/>
      <c r="I933" s="85"/>
      <c r="J933" s="12"/>
      <c r="K933" s="212" t="s">
        <v>64</v>
      </c>
      <c r="L933" s="103"/>
      <c r="M933" s="1"/>
      <c r="N933" s="12"/>
      <c r="O933" s="12"/>
      <c r="P933" s="12"/>
      <c r="Q933" s="12"/>
      <c r="R933" s="12"/>
      <c r="S933" s="12"/>
      <c r="T933" s="12"/>
      <c r="U933" s="12"/>
    </row>
    <row r="934" spans="1:21" s="12" customFormat="1" ht="15" x14ac:dyDescent="0.25">
      <c r="A934" s="65" t="s">
        <v>66</v>
      </c>
      <c r="B934" s="512" t="s">
        <v>74</v>
      </c>
      <c r="C934" s="512"/>
      <c r="D934" s="512"/>
      <c r="E934" s="512"/>
      <c r="F934" s="512"/>
      <c r="G934" s="512"/>
      <c r="H934" s="55"/>
      <c r="I934" s="86"/>
      <c r="J934" s="34"/>
      <c r="K934" s="212" t="s">
        <v>64</v>
      </c>
      <c r="L934" s="103"/>
      <c r="M934" s="1"/>
    </row>
    <row r="935" spans="1:21" s="12" customFormat="1" ht="15" thickBot="1" x14ac:dyDescent="0.25">
      <c r="A935" s="68"/>
      <c r="B935" s="142"/>
      <c r="C935" s="142"/>
      <c r="D935" s="142"/>
      <c r="E935" s="142"/>
      <c r="F935" s="142"/>
      <c r="G935" s="142"/>
      <c r="H935" s="55"/>
      <c r="I935" s="86"/>
      <c r="K935" s="212" t="s">
        <v>64</v>
      </c>
      <c r="L935" s="103"/>
      <c r="M935" s="1"/>
    </row>
    <row r="936" spans="1:21" s="12" customFormat="1" ht="15.75" thickBot="1" x14ac:dyDescent="0.3">
      <c r="A936" s="204" t="s">
        <v>369</v>
      </c>
      <c r="B936" s="533" t="s">
        <v>370</v>
      </c>
      <c r="C936" s="534"/>
      <c r="D936" s="534"/>
      <c r="E936" s="534"/>
      <c r="F936" s="534"/>
      <c r="G936" s="534"/>
      <c r="H936" s="535"/>
      <c r="I936" s="86"/>
      <c r="K936" s="212" t="s">
        <v>64</v>
      </c>
      <c r="L936" s="103"/>
      <c r="M936" s="1"/>
    </row>
    <row r="937" spans="1:21" s="12" customFormat="1" ht="15" x14ac:dyDescent="0.25">
      <c r="A937" s="65" t="s">
        <v>57</v>
      </c>
      <c r="B937" s="142" t="s">
        <v>215</v>
      </c>
      <c r="C937" s="142"/>
      <c r="D937" s="142"/>
      <c r="E937" s="142"/>
      <c r="F937" s="142"/>
      <c r="G937" s="142"/>
      <c r="H937" s="55"/>
      <c r="I937" s="86"/>
      <c r="K937" s="212" t="s">
        <v>64</v>
      </c>
      <c r="L937" s="103"/>
      <c r="M937" s="1"/>
    </row>
    <row r="938" spans="1:21" s="154" customFormat="1" ht="28.5" customHeight="1" x14ac:dyDescent="0.25">
      <c r="A938" s="64"/>
      <c r="B938" s="30" t="str">
        <f>CONCATENATE($O$2&amp;": "&amp;VLOOKUP($B937,$N$3:$U$23,2,0))</f>
        <v>Font: Arial</v>
      </c>
      <c r="C938" s="30" t="str">
        <f>CONCATENATE($P$2&amp;": "&amp;VLOOKUP($B937,$N$3:$U$23,3,0))</f>
        <v>T-face: Normal</v>
      </c>
      <c r="D938" s="30" t="str">
        <f>CONCATENATE($Q$2&amp;": "&amp;VLOOKUP($B937,$N$3:$U$23,4,0))</f>
        <v>Font size: 11</v>
      </c>
      <c r="E938" s="30" t="str">
        <f>CONCATENATE($R$2&amp;": "&amp;VLOOKUP($B937,$N$3:$U$23,5,0))</f>
        <v>Row height: 30</v>
      </c>
      <c r="F938" s="30" t="str">
        <f>CONCATENATE($S$2&amp;": "&amp;VLOOKUP($B937,$N$3:$U$23,6,0))</f>
        <v>Text col: Black</v>
      </c>
      <c r="G938" s="30" t="str">
        <f>CONCATENATE($T$2&amp;": "&amp;VLOOKUP($B937,$N$3:$U$23,7,0))</f>
        <v>BG col: White</v>
      </c>
      <c r="H938" s="80" t="str">
        <f>CONCATENATE($U$2&amp;": "&amp;VLOOKUP($B937,$N$3:$U$23,8,0))</f>
        <v>Just: Left</v>
      </c>
      <c r="I938" s="88"/>
      <c r="J938" s="12"/>
      <c r="K938" s="212" t="s">
        <v>64</v>
      </c>
      <c r="L938" s="103"/>
      <c r="M938" s="1"/>
      <c r="N938" s="12"/>
      <c r="O938" s="12"/>
      <c r="P938" s="12"/>
      <c r="Q938" s="12"/>
      <c r="R938" s="12"/>
      <c r="S938" s="12"/>
      <c r="T938"/>
      <c r="U938"/>
    </row>
    <row r="939" spans="1:21" s="12" customFormat="1" ht="15" x14ac:dyDescent="0.25">
      <c r="A939" s="65" t="s">
        <v>58</v>
      </c>
      <c r="B939" s="142" t="s">
        <v>354</v>
      </c>
      <c r="C939" s="142"/>
      <c r="D939" s="142"/>
      <c r="E939" s="142"/>
      <c r="F939" s="142"/>
      <c r="G939" s="142"/>
      <c r="H939" s="55"/>
      <c r="I939" s="86"/>
      <c r="J939" s="154"/>
      <c r="K939" s="212" t="s">
        <v>64</v>
      </c>
      <c r="L939" s="103"/>
      <c r="M939" s="1"/>
      <c r="N939" s="35"/>
      <c r="O939" s="38"/>
      <c r="P939" s="38"/>
      <c r="Q939" s="38"/>
      <c r="R939" s="38"/>
      <c r="S939" s="35"/>
    </row>
    <row r="940" spans="1:21" s="12" customFormat="1" ht="15" x14ac:dyDescent="0.25">
      <c r="A940" s="65" t="s">
        <v>59</v>
      </c>
      <c r="B940" s="41" t="str">
        <f>B363</f>
        <v>Property name</v>
      </c>
      <c r="C940" s="41"/>
      <c r="D940" s="41"/>
      <c r="E940" s="41"/>
      <c r="F940" s="41"/>
      <c r="G940" s="41"/>
      <c r="H940" s="55"/>
      <c r="I940" s="86"/>
      <c r="K940" s="212" t="s">
        <v>197</v>
      </c>
      <c r="L940" s="103"/>
      <c r="M940" s="1"/>
    </row>
    <row r="941" spans="1:21" s="12" customFormat="1" ht="15" x14ac:dyDescent="0.25">
      <c r="A941" s="66" t="s">
        <v>60</v>
      </c>
      <c r="B941" s="142" t="s">
        <v>73</v>
      </c>
      <c r="C941" s="142"/>
      <c r="D941" s="142"/>
      <c r="E941" s="142"/>
      <c r="F941" s="142"/>
      <c r="G941" s="142"/>
      <c r="H941" s="55"/>
      <c r="I941" s="86"/>
      <c r="K941" s="212" t="s">
        <v>64</v>
      </c>
      <c r="L941" s="103"/>
      <c r="M941" s="1"/>
    </row>
    <row r="942" spans="1:21" s="12" customFormat="1" ht="15" x14ac:dyDescent="0.25">
      <c r="A942" s="66" t="s">
        <v>57</v>
      </c>
      <c r="B942" s="512" t="s">
        <v>71</v>
      </c>
      <c r="C942" s="512"/>
      <c r="D942" s="512"/>
      <c r="E942" s="512"/>
      <c r="F942" s="512"/>
      <c r="G942" s="512"/>
      <c r="H942" s="55"/>
      <c r="I942" s="86"/>
      <c r="K942" s="212" t="s">
        <v>64</v>
      </c>
      <c r="L942" s="103"/>
      <c r="M942" s="1"/>
    </row>
    <row r="943" spans="1:21" s="12" customFormat="1" ht="15" x14ac:dyDescent="0.25">
      <c r="A943" s="66" t="s">
        <v>139</v>
      </c>
      <c r="B943" s="142" t="s">
        <v>64</v>
      </c>
      <c r="C943" s="142"/>
      <c r="D943" s="142"/>
      <c r="E943" s="142"/>
      <c r="F943" s="142"/>
      <c r="G943" s="142"/>
      <c r="H943" s="55"/>
      <c r="I943" s="86"/>
      <c r="K943" s="212" t="s">
        <v>64</v>
      </c>
      <c r="L943" s="103"/>
      <c r="M943" s="1"/>
      <c r="T943" s="154"/>
      <c r="U943" s="154"/>
    </row>
    <row r="944" spans="1:21" s="12" customFormat="1" ht="15" x14ac:dyDescent="0.25">
      <c r="A944" s="66" t="s">
        <v>140</v>
      </c>
      <c r="B944" s="142" t="s">
        <v>64</v>
      </c>
      <c r="C944" s="142"/>
      <c r="D944" s="142"/>
      <c r="E944" s="142"/>
      <c r="F944" s="142"/>
      <c r="G944" s="142"/>
      <c r="H944" s="55"/>
      <c r="I944" s="86"/>
      <c r="K944" s="212" t="s">
        <v>64</v>
      </c>
      <c r="L944" s="103"/>
      <c r="M944" s="1"/>
      <c r="N944" s="154"/>
      <c r="O944" s="154"/>
      <c r="P944" s="154"/>
      <c r="Q944" s="154"/>
      <c r="R944" s="154"/>
      <c r="S944" s="154"/>
    </row>
    <row r="945" spans="1:21" s="12" customFormat="1" ht="15" x14ac:dyDescent="0.25">
      <c r="A945" s="66" t="s">
        <v>141</v>
      </c>
      <c r="B945" s="142" t="s">
        <v>64</v>
      </c>
      <c r="C945" s="142"/>
      <c r="D945" s="142"/>
      <c r="E945" s="142"/>
      <c r="F945" s="142"/>
      <c r="G945" s="142"/>
      <c r="H945" s="55"/>
      <c r="I945" s="86"/>
      <c r="K945" s="212" t="s">
        <v>64</v>
      </c>
      <c r="L945" s="103"/>
      <c r="M945" s="1"/>
    </row>
    <row r="946" spans="1:21" s="12" customFormat="1" ht="15" x14ac:dyDescent="0.25">
      <c r="A946" s="66" t="s">
        <v>142</v>
      </c>
      <c r="B946" s="29" t="s">
        <v>64</v>
      </c>
      <c r="C946" s="142"/>
      <c r="D946" s="142"/>
      <c r="E946" s="142"/>
      <c r="F946" s="142"/>
      <c r="G946" s="142"/>
      <c r="H946" s="55"/>
      <c r="I946" s="86"/>
      <c r="K946" s="212" t="s">
        <v>64</v>
      </c>
      <c r="L946" s="103"/>
      <c r="M946" s="1"/>
    </row>
    <row r="947" spans="1:21" customFormat="1" ht="30" x14ac:dyDescent="0.25">
      <c r="A947" s="67" t="s">
        <v>143</v>
      </c>
      <c r="B947" s="142" t="str">
        <f>IF(B937=$N$4,"Yes","No")</f>
        <v>No</v>
      </c>
      <c r="C947" s="142"/>
      <c r="D947" s="142"/>
      <c r="E947" s="142"/>
      <c r="F947" s="142"/>
      <c r="G947" s="142"/>
      <c r="H947" s="82"/>
      <c r="I947" s="85"/>
      <c r="J947" s="12"/>
      <c r="K947" s="212" t="s">
        <v>64</v>
      </c>
      <c r="L947" s="103"/>
      <c r="M947" s="1"/>
      <c r="N947" s="12"/>
      <c r="O947" s="12"/>
      <c r="P947" s="12"/>
      <c r="Q947" s="12"/>
      <c r="R947" s="12"/>
      <c r="S947" s="12"/>
      <c r="T947" s="12"/>
      <c r="U947" s="12"/>
    </row>
    <row r="948" spans="1:21" s="12" customFormat="1" ht="15" x14ac:dyDescent="0.25">
      <c r="A948" s="65" t="s">
        <v>66</v>
      </c>
      <c r="B948" s="512" t="s">
        <v>74</v>
      </c>
      <c r="C948" s="512"/>
      <c r="D948" s="512"/>
      <c r="E948" s="512"/>
      <c r="F948" s="512"/>
      <c r="G948" s="512"/>
      <c r="H948" s="55"/>
      <c r="I948" s="86"/>
      <c r="J948" s="34"/>
      <c r="K948" s="212" t="s">
        <v>64</v>
      </c>
      <c r="L948" s="103"/>
      <c r="M948" s="1"/>
    </row>
    <row r="949" spans="1:21" s="12" customFormat="1" ht="15" thickBot="1" x14ac:dyDescent="0.25">
      <c r="A949" s="68"/>
      <c r="B949" s="142"/>
      <c r="C949" s="142"/>
      <c r="D949" s="142"/>
      <c r="E949" s="142"/>
      <c r="F949" s="142"/>
      <c r="G949" s="142"/>
      <c r="H949" s="55"/>
      <c r="I949" s="86"/>
      <c r="K949" s="212" t="s">
        <v>64</v>
      </c>
      <c r="L949" s="103"/>
      <c r="M949" s="1"/>
    </row>
    <row r="950" spans="1:21" s="12" customFormat="1" ht="15.75" customHeight="1" thickBot="1" x14ac:dyDescent="0.3">
      <c r="A950" s="204" t="s">
        <v>372</v>
      </c>
      <c r="B950" s="533" t="s">
        <v>390</v>
      </c>
      <c r="C950" s="534"/>
      <c r="D950" s="534"/>
      <c r="E950" s="534"/>
      <c r="F950" s="534"/>
      <c r="G950" s="534"/>
      <c r="H950" s="535"/>
      <c r="I950" s="86"/>
      <c r="K950" s="212" t="s">
        <v>64</v>
      </c>
      <c r="L950" s="103"/>
      <c r="M950" s="1"/>
    </row>
    <row r="951" spans="1:21" s="12" customFormat="1" ht="13.5" customHeight="1" x14ac:dyDescent="0.25">
      <c r="A951" s="65" t="s">
        <v>57</v>
      </c>
      <c r="B951" s="142" t="s">
        <v>137</v>
      </c>
      <c r="C951" s="142"/>
      <c r="D951" s="142"/>
      <c r="E951" s="142"/>
      <c r="F951" s="142"/>
      <c r="G951" s="142"/>
      <c r="H951" s="55"/>
      <c r="I951" s="86"/>
      <c r="K951" s="212" t="s">
        <v>64</v>
      </c>
      <c r="L951" s="103"/>
      <c r="M951" s="1"/>
      <c r="T951"/>
      <c r="U951"/>
    </row>
    <row r="952" spans="1:21" s="12" customFormat="1" ht="29.25" x14ac:dyDescent="0.25">
      <c r="A952" s="64"/>
      <c r="B952" s="30" t="str">
        <f>CONCATENATE($O$2&amp;": "&amp;VLOOKUP($B951,$N$3:$U$23,2,0))</f>
        <v>Font: Arial</v>
      </c>
      <c r="C952" s="30" t="str">
        <f>CONCATENATE($P$2&amp;": "&amp;VLOOKUP($B951,$N$3:$U$23,3,0))</f>
        <v>T-face: Normal</v>
      </c>
      <c r="D952" s="30" t="str">
        <f>CONCATENATE($Q$2&amp;": "&amp;VLOOKUP($B951,$N$3:$U$23,4,0))</f>
        <v>Font size: 11</v>
      </c>
      <c r="E952" s="30" t="str">
        <f>CONCATENATE($R$2&amp;": "&amp;VLOOKUP($B951,$N$3:$U$23,5,0))</f>
        <v>Row height: Dependant</v>
      </c>
      <c r="F952" s="30" t="str">
        <f>CONCATENATE($S$2&amp;": "&amp;VLOOKUP($B951,$N$3:$U$23,6,0))</f>
        <v>Text col: Black</v>
      </c>
      <c r="G952" s="30" t="str">
        <f>CONCATENATE($T$2&amp;": "&amp;VLOOKUP($B951,$N$3:$U$23,7,0))</f>
        <v>BG col: White</v>
      </c>
      <c r="H952" s="80" t="str">
        <f>CONCATENATE($U$2&amp;": "&amp;VLOOKUP($B951,$N$3:$U$23,8,0))</f>
        <v>Just: Left</v>
      </c>
      <c r="I952" s="86"/>
      <c r="K952" s="212" t="s">
        <v>64</v>
      </c>
      <c r="L952" s="103"/>
      <c r="M952" s="1"/>
      <c r="N952" s="35"/>
      <c r="O952" s="38"/>
      <c r="P952" s="38"/>
      <c r="Q952" s="38"/>
      <c r="R952" s="38"/>
      <c r="S952" s="35"/>
    </row>
    <row r="953" spans="1:21" s="12" customFormat="1" ht="15" x14ac:dyDescent="0.25">
      <c r="A953" s="65" t="s">
        <v>58</v>
      </c>
      <c r="B953" s="142" t="s">
        <v>126</v>
      </c>
      <c r="C953" s="142"/>
      <c r="D953" s="142"/>
      <c r="E953" s="142"/>
      <c r="F953" s="142"/>
      <c r="G953" s="142"/>
      <c r="H953" s="55"/>
      <c r="I953" s="86"/>
      <c r="K953" s="212" t="s">
        <v>64</v>
      </c>
      <c r="L953" s="103"/>
      <c r="M953" s="1"/>
    </row>
    <row r="954" spans="1:21" s="12" customFormat="1" ht="15" x14ac:dyDescent="0.25">
      <c r="A954" s="65" t="s">
        <v>59</v>
      </c>
      <c r="B954" s="216" t="str">
        <f>B377</f>
        <v/>
      </c>
      <c r="C954" s="215"/>
      <c r="D954" s="215"/>
      <c r="E954" s="215"/>
      <c r="F954" s="215"/>
      <c r="G954" s="215"/>
      <c r="H954" s="55"/>
      <c r="I954" s="86"/>
      <c r="K954" s="212" t="s">
        <v>197</v>
      </c>
      <c r="L954" s="103"/>
      <c r="M954" s="1"/>
    </row>
    <row r="955" spans="1:21" s="12" customFormat="1" ht="15" x14ac:dyDescent="0.25">
      <c r="A955" s="66" t="s">
        <v>60</v>
      </c>
      <c r="B955" s="89" t="s">
        <v>371</v>
      </c>
      <c r="C955" s="142"/>
      <c r="D955" s="142"/>
      <c r="E955" s="142"/>
      <c r="F955" s="142"/>
      <c r="G955" s="142"/>
      <c r="H955" s="55"/>
      <c r="I955" s="86"/>
      <c r="K955" s="212" t="s">
        <v>64</v>
      </c>
      <c r="L955" s="103"/>
      <c r="M955" s="1"/>
    </row>
    <row r="956" spans="1:21" s="12" customFormat="1" ht="14.1" customHeight="1" x14ac:dyDescent="0.25">
      <c r="A956" s="66" t="s">
        <v>57</v>
      </c>
      <c r="B956" s="512" t="s">
        <v>135</v>
      </c>
      <c r="C956" s="512"/>
      <c r="D956" s="512"/>
      <c r="E956" s="512"/>
      <c r="F956" s="512"/>
      <c r="G956" s="512"/>
      <c r="H956" s="55"/>
      <c r="I956" s="86"/>
      <c r="K956" s="212" t="s">
        <v>64</v>
      </c>
      <c r="L956" s="103"/>
      <c r="M956" s="1"/>
    </row>
    <row r="957" spans="1:21" s="12" customFormat="1" ht="15" x14ac:dyDescent="0.25">
      <c r="A957" s="66" t="s">
        <v>139</v>
      </c>
      <c r="B957" s="142" t="s">
        <v>64</v>
      </c>
      <c r="C957" s="142"/>
      <c r="D957" s="142"/>
      <c r="E957" s="142"/>
      <c r="F957" s="142"/>
      <c r="G957" s="142"/>
      <c r="H957" s="55"/>
      <c r="I957" s="86"/>
      <c r="K957" s="212" t="s">
        <v>64</v>
      </c>
      <c r="L957" s="103"/>
      <c r="M957" s="1"/>
    </row>
    <row r="958" spans="1:21" s="12" customFormat="1" ht="15" x14ac:dyDescent="0.25">
      <c r="A958" s="66" t="s">
        <v>140</v>
      </c>
      <c r="B958" s="28" t="s">
        <v>64</v>
      </c>
      <c r="C958" s="142"/>
      <c r="D958" s="142"/>
      <c r="E958" s="142"/>
      <c r="F958" s="142"/>
      <c r="G958" s="142"/>
      <c r="H958" s="55"/>
      <c r="I958" s="86"/>
      <c r="K958" s="212" t="s">
        <v>64</v>
      </c>
      <c r="L958" s="103"/>
      <c r="M958" s="1"/>
    </row>
    <row r="959" spans="1:21" s="12" customFormat="1" ht="15" x14ac:dyDescent="0.25">
      <c r="A959" s="66" t="s">
        <v>141</v>
      </c>
      <c r="B959" s="519" t="s">
        <v>64</v>
      </c>
      <c r="C959" s="519"/>
      <c r="D959" s="519"/>
      <c r="E959" s="519"/>
      <c r="F959" s="519"/>
      <c r="G959" s="519"/>
      <c r="H959" s="55"/>
      <c r="I959" s="86"/>
      <c r="K959" s="212" t="s">
        <v>64</v>
      </c>
      <c r="L959" s="103"/>
      <c r="M959" s="1"/>
    </row>
    <row r="960" spans="1:21" s="12" customFormat="1" ht="15" x14ac:dyDescent="0.25">
      <c r="A960" s="66" t="s">
        <v>142</v>
      </c>
      <c r="B960" s="29" t="s">
        <v>64</v>
      </c>
      <c r="C960" s="142"/>
      <c r="D960" s="142"/>
      <c r="E960" s="142"/>
      <c r="F960" s="142"/>
      <c r="G960" s="142"/>
      <c r="H960" s="55"/>
      <c r="I960" s="86"/>
      <c r="K960" s="212" t="s">
        <v>64</v>
      </c>
      <c r="L960" s="103"/>
      <c r="M960" s="1"/>
    </row>
    <row r="961" spans="1:21" s="12" customFormat="1" ht="30" x14ac:dyDescent="0.25">
      <c r="A961" s="67" t="s">
        <v>143</v>
      </c>
      <c r="B961" s="142" t="str">
        <f>IF(B951=$N$4,"Yes","No")</f>
        <v>No</v>
      </c>
      <c r="C961" s="142"/>
      <c r="D961" s="142"/>
      <c r="E961" s="142"/>
      <c r="F961" s="142"/>
      <c r="G961" s="142"/>
      <c r="H961" s="82"/>
      <c r="I961" s="86"/>
      <c r="K961" s="212" t="s">
        <v>64</v>
      </c>
      <c r="L961" s="103"/>
      <c r="M961" s="1"/>
    </row>
    <row r="962" spans="1:21" s="12" customFormat="1" ht="15" x14ac:dyDescent="0.25">
      <c r="A962" s="65" t="s">
        <v>66</v>
      </c>
      <c r="B962" s="512" t="s">
        <v>375</v>
      </c>
      <c r="C962" s="512"/>
      <c r="D962" s="512"/>
      <c r="E962" s="512"/>
      <c r="F962" s="512"/>
      <c r="G962" s="512"/>
      <c r="H962" s="55"/>
      <c r="I962" s="86"/>
      <c r="K962" s="212" t="s">
        <v>64</v>
      </c>
      <c r="L962" s="103"/>
      <c r="M962" s="1"/>
    </row>
    <row r="963" spans="1:21" s="12" customFormat="1" ht="15" thickBot="1" x14ac:dyDescent="0.25">
      <c r="A963" s="68"/>
      <c r="B963" s="142"/>
      <c r="C963" s="142"/>
      <c r="D963" s="142"/>
      <c r="E963" s="142"/>
      <c r="F963" s="142"/>
      <c r="G963" s="142"/>
      <c r="H963" s="55"/>
      <c r="I963" s="86"/>
      <c r="K963" s="212" t="s">
        <v>64</v>
      </c>
      <c r="L963" s="103"/>
      <c r="M963" s="1"/>
    </row>
    <row r="964" spans="1:21" s="12" customFormat="1" ht="15.75" thickBot="1" x14ac:dyDescent="0.3">
      <c r="A964" s="204" t="s">
        <v>373</v>
      </c>
      <c r="B964" s="533" t="s">
        <v>391</v>
      </c>
      <c r="C964" s="534"/>
      <c r="D964" s="534"/>
      <c r="E964" s="534"/>
      <c r="F964" s="534"/>
      <c r="G964" s="534"/>
      <c r="H964" s="535"/>
      <c r="I964" s="86"/>
      <c r="K964" s="212" t="s">
        <v>64</v>
      </c>
      <c r="L964" s="103"/>
      <c r="M964" s="1"/>
    </row>
    <row r="965" spans="1:21" s="12" customFormat="1" ht="15" x14ac:dyDescent="0.25">
      <c r="A965" s="65" t="s">
        <v>57</v>
      </c>
      <c r="B965" s="142" t="s">
        <v>215</v>
      </c>
      <c r="C965" s="142"/>
      <c r="D965" s="142"/>
      <c r="E965" s="142"/>
      <c r="F965" s="142"/>
      <c r="G965" s="142"/>
      <c r="H965" s="55"/>
      <c r="I965" s="86"/>
      <c r="K965" s="212" t="s">
        <v>64</v>
      </c>
      <c r="L965" s="103"/>
      <c r="M965" s="1"/>
    </row>
    <row r="966" spans="1:21" s="154" customFormat="1" ht="28.5" customHeight="1" x14ac:dyDescent="0.25">
      <c r="A966" s="64"/>
      <c r="B966" s="30" t="str">
        <f>CONCATENATE($O$2&amp;": "&amp;VLOOKUP($B965,$N$3:$U$23,2,0))</f>
        <v>Font: Arial</v>
      </c>
      <c r="C966" s="30" t="str">
        <f>CONCATENATE($P$2&amp;": "&amp;VLOOKUP($B965,$N$3:$U$23,3,0))</f>
        <v>T-face: Normal</v>
      </c>
      <c r="D966" s="30" t="str">
        <f>CONCATENATE($Q$2&amp;": "&amp;VLOOKUP($B965,$N$3:$U$23,4,0))</f>
        <v>Font size: 11</v>
      </c>
      <c r="E966" s="30" t="str">
        <f>CONCATENATE($R$2&amp;": "&amp;VLOOKUP($B965,$N$3:$U$23,5,0))</f>
        <v>Row height: 30</v>
      </c>
      <c r="F966" s="30" t="str">
        <f>CONCATENATE($S$2&amp;": "&amp;VLOOKUP($B965,$N$3:$U$23,6,0))</f>
        <v>Text col: Black</v>
      </c>
      <c r="G966" s="30" t="str">
        <f>CONCATENATE($T$2&amp;": "&amp;VLOOKUP($B965,$N$3:$U$23,7,0))</f>
        <v>BG col: White</v>
      </c>
      <c r="H966" s="80" t="str">
        <f>CONCATENATE($U$2&amp;": "&amp;VLOOKUP($B965,$N$3:$U$23,8,0))</f>
        <v>Just: Left</v>
      </c>
      <c r="I966" s="88"/>
      <c r="J966" s="12"/>
      <c r="K966" s="212" t="s">
        <v>64</v>
      </c>
      <c r="L966" s="103"/>
      <c r="M966" s="1"/>
      <c r="N966" s="12"/>
      <c r="O966" s="12"/>
      <c r="P966" s="12"/>
      <c r="Q966" s="12"/>
      <c r="R966" s="12"/>
      <c r="S966" s="12"/>
      <c r="T966"/>
      <c r="U966"/>
    </row>
    <row r="967" spans="1:21" s="12" customFormat="1" ht="15" x14ac:dyDescent="0.25">
      <c r="A967" s="65" t="s">
        <v>58</v>
      </c>
      <c r="B967" s="142" t="s">
        <v>354</v>
      </c>
      <c r="C967" s="142"/>
      <c r="D967" s="142"/>
      <c r="E967" s="142"/>
      <c r="F967" s="142"/>
      <c r="G967" s="142"/>
      <c r="H967" s="55"/>
      <c r="I967" s="86"/>
      <c r="J967" s="154"/>
      <c r="K967" s="212" t="s">
        <v>64</v>
      </c>
      <c r="L967" s="103"/>
      <c r="M967" s="1"/>
      <c r="N967" s="35"/>
      <c r="O967" s="38"/>
      <c r="P967" s="38"/>
      <c r="Q967" s="38"/>
      <c r="R967" s="38"/>
      <c r="S967" s="35"/>
    </row>
    <row r="968" spans="1:21" s="12" customFormat="1" ht="15" x14ac:dyDescent="0.25">
      <c r="A968" s="65" t="s">
        <v>59</v>
      </c>
      <c r="B968" s="513" t="str">
        <f>B391</f>
        <v>Address</v>
      </c>
      <c r="C968" s="514"/>
      <c r="D968" s="514"/>
      <c r="E968" s="514"/>
      <c r="F968" s="514"/>
      <c r="G968" s="514"/>
      <c r="H968" s="55"/>
      <c r="I968" s="86"/>
      <c r="K968" s="212" t="s">
        <v>197</v>
      </c>
      <c r="L968" s="103"/>
      <c r="M968" s="1"/>
    </row>
    <row r="969" spans="1:21" s="12" customFormat="1" ht="15" x14ac:dyDescent="0.25">
      <c r="A969" s="66" t="s">
        <v>60</v>
      </c>
      <c r="B969" s="142" t="s">
        <v>73</v>
      </c>
      <c r="C969" s="142"/>
      <c r="D969" s="142"/>
      <c r="E969" s="142"/>
      <c r="F969" s="142"/>
      <c r="G969" s="142"/>
      <c r="H969" s="55"/>
      <c r="I969" s="86"/>
      <c r="K969" s="212" t="s">
        <v>64</v>
      </c>
      <c r="L969" s="103"/>
      <c r="M969" s="1"/>
    </row>
    <row r="970" spans="1:21" s="12" customFormat="1" ht="15" x14ac:dyDescent="0.25">
      <c r="A970" s="66" t="s">
        <v>57</v>
      </c>
      <c r="B970" s="512" t="s">
        <v>71</v>
      </c>
      <c r="C970" s="512"/>
      <c r="D970" s="512"/>
      <c r="E970" s="512"/>
      <c r="F970" s="512"/>
      <c r="G970" s="512"/>
      <c r="H970" s="55"/>
      <c r="I970" s="86"/>
      <c r="K970" s="212" t="s">
        <v>64</v>
      </c>
      <c r="L970" s="103"/>
      <c r="M970" s="1"/>
    </row>
    <row r="971" spans="1:21" s="12" customFormat="1" ht="15" x14ac:dyDescent="0.25">
      <c r="A971" s="66" t="s">
        <v>139</v>
      </c>
      <c r="B971" s="142" t="s">
        <v>64</v>
      </c>
      <c r="C971" s="142"/>
      <c r="D971" s="142"/>
      <c r="E971" s="142"/>
      <c r="F971" s="142"/>
      <c r="G971" s="142"/>
      <c r="H971" s="55"/>
      <c r="I971" s="86"/>
      <c r="K971" s="212" t="s">
        <v>64</v>
      </c>
      <c r="L971" s="103"/>
      <c r="M971" s="1"/>
      <c r="T971" s="154"/>
      <c r="U971" s="154"/>
    </row>
    <row r="972" spans="1:21" s="12" customFormat="1" ht="15" x14ac:dyDescent="0.25">
      <c r="A972" s="66" t="s">
        <v>140</v>
      </c>
      <c r="B972" s="142" t="s">
        <v>64</v>
      </c>
      <c r="C972" s="142"/>
      <c r="D972" s="142"/>
      <c r="E972" s="142"/>
      <c r="F972" s="142"/>
      <c r="G972" s="142"/>
      <c r="H972" s="55"/>
      <c r="I972" s="86"/>
      <c r="K972" s="212" t="s">
        <v>64</v>
      </c>
      <c r="L972" s="103"/>
      <c r="M972" s="1"/>
      <c r="N972" s="154"/>
      <c r="O972" s="154"/>
      <c r="P972" s="154"/>
      <c r="Q972" s="154"/>
      <c r="R972" s="154"/>
      <c r="S972" s="154"/>
    </row>
    <row r="973" spans="1:21" s="12" customFormat="1" ht="15" x14ac:dyDescent="0.25">
      <c r="A973" s="66" t="s">
        <v>141</v>
      </c>
      <c r="B973" s="142" t="s">
        <v>64</v>
      </c>
      <c r="C973" s="142"/>
      <c r="D973" s="142"/>
      <c r="E973" s="142"/>
      <c r="F973" s="142"/>
      <c r="G973" s="142"/>
      <c r="H973" s="55"/>
      <c r="I973" s="86"/>
      <c r="K973" s="212" t="s">
        <v>64</v>
      </c>
      <c r="L973" s="103"/>
      <c r="M973" s="1"/>
    </row>
    <row r="974" spans="1:21" s="12" customFormat="1" ht="15" x14ac:dyDescent="0.25">
      <c r="A974" s="66" t="s">
        <v>142</v>
      </c>
      <c r="B974" s="29" t="s">
        <v>64</v>
      </c>
      <c r="C974" s="142"/>
      <c r="D974" s="142"/>
      <c r="E974" s="142"/>
      <c r="F974" s="142"/>
      <c r="G974" s="142"/>
      <c r="H974" s="55"/>
      <c r="I974" s="86"/>
      <c r="K974" s="212" t="s">
        <v>64</v>
      </c>
      <c r="L974" s="103"/>
      <c r="M974" s="1"/>
    </row>
    <row r="975" spans="1:21" customFormat="1" ht="30" x14ac:dyDescent="0.25">
      <c r="A975" s="67" t="s">
        <v>143</v>
      </c>
      <c r="B975" s="142" t="str">
        <f>IF(B965=$N$4,"Yes","No")</f>
        <v>No</v>
      </c>
      <c r="C975" s="142"/>
      <c r="D975" s="142"/>
      <c r="E975" s="142"/>
      <c r="F975" s="142"/>
      <c r="G975" s="142"/>
      <c r="H975" s="82"/>
      <c r="I975" s="85"/>
      <c r="J975" s="12"/>
      <c r="K975" s="212" t="s">
        <v>64</v>
      </c>
      <c r="L975" s="103"/>
      <c r="M975" s="1"/>
      <c r="N975" s="12"/>
      <c r="O975" s="12"/>
      <c r="P975" s="12"/>
      <c r="Q975" s="12"/>
      <c r="R975" s="12"/>
      <c r="S975" s="12"/>
      <c r="T975" s="12"/>
      <c r="U975" s="12"/>
    </row>
    <row r="976" spans="1:21" s="12" customFormat="1" ht="15" x14ac:dyDescent="0.25">
      <c r="A976" s="65" t="s">
        <v>66</v>
      </c>
      <c r="B976" s="512" t="s">
        <v>74</v>
      </c>
      <c r="C976" s="512"/>
      <c r="D976" s="512"/>
      <c r="E976" s="512"/>
      <c r="F976" s="512"/>
      <c r="G976" s="512"/>
      <c r="H976" s="55"/>
      <c r="I976" s="86"/>
      <c r="J976" s="34"/>
      <c r="K976" s="212" t="s">
        <v>64</v>
      </c>
      <c r="L976" s="103"/>
      <c r="M976" s="1"/>
    </row>
    <row r="977" spans="1:21" s="12" customFormat="1" ht="15" thickBot="1" x14ac:dyDescent="0.25">
      <c r="A977" s="68"/>
      <c r="B977" s="142"/>
      <c r="C977" s="142"/>
      <c r="D977" s="142"/>
      <c r="E977" s="142"/>
      <c r="F977" s="142"/>
      <c r="G977" s="142"/>
      <c r="H977" s="55"/>
      <c r="I977" s="86"/>
      <c r="K977" s="212" t="s">
        <v>64</v>
      </c>
      <c r="L977" s="103"/>
      <c r="M977" s="1"/>
    </row>
    <row r="978" spans="1:21" s="12" customFormat="1" ht="15.75" customHeight="1" thickBot="1" x14ac:dyDescent="0.3">
      <c r="A978" s="204" t="s">
        <v>374</v>
      </c>
      <c r="B978" s="533" t="s">
        <v>392</v>
      </c>
      <c r="C978" s="534"/>
      <c r="D978" s="534"/>
      <c r="E978" s="534"/>
      <c r="F978" s="534"/>
      <c r="G978" s="534"/>
      <c r="H978" s="535"/>
      <c r="I978" s="86"/>
      <c r="K978" s="212" t="s">
        <v>64</v>
      </c>
      <c r="L978" s="103"/>
      <c r="M978" s="1"/>
    </row>
    <row r="979" spans="1:21" s="12" customFormat="1" ht="13.5" customHeight="1" x14ac:dyDescent="0.25">
      <c r="A979" s="65" t="s">
        <v>57</v>
      </c>
      <c r="B979" s="142" t="s">
        <v>137</v>
      </c>
      <c r="C979" s="142"/>
      <c r="D979" s="142"/>
      <c r="E979" s="142"/>
      <c r="F979" s="142"/>
      <c r="G979" s="142"/>
      <c r="H979" s="55"/>
      <c r="I979" s="86"/>
      <c r="K979" s="212" t="s">
        <v>64</v>
      </c>
      <c r="L979" s="103"/>
      <c r="M979" s="1"/>
      <c r="T979"/>
      <c r="U979"/>
    </row>
    <row r="980" spans="1:21" s="12" customFormat="1" ht="29.25" x14ac:dyDescent="0.25">
      <c r="A980" s="64"/>
      <c r="B980" s="30" t="str">
        <f>CONCATENATE($O$2&amp;": "&amp;VLOOKUP($B979,$N$3:$U$23,2,0))</f>
        <v>Font: Arial</v>
      </c>
      <c r="C980" s="30" t="str">
        <f>CONCATENATE($P$2&amp;": "&amp;VLOOKUP($B979,$N$3:$U$23,3,0))</f>
        <v>T-face: Normal</v>
      </c>
      <c r="D980" s="30" t="str">
        <f>CONCATENATE($Q$2&amp;": "&amp;VLOOKUP($B979,$N$3:$U$23,4,0))</f>
        <v>Font size: 11</v>
      </c>
      <c r="E980" s="30" t="str">
        <f>CONCATENATE($R$2&amp;": "&amp;VLOOKUP($B979,$N$3:$U$23,5,0))</f>
        <v>Row height: Dependant</v>
      </c>
      <c r="F980" s="30" t="str">
        <f>CONCATENATE($S$2&amp;": "&amp;VLOOKUP($B979,$N$3:$U$23,6,0))</f>
        <v>Text col: Black</v>
      </c>
      <c r="G980" s="30" t="str">
        <f>CONCATENATE($T$2&amp;": "&amp;VLOOKUP($B979,$N$3:$U$23,7,0))</f>
        <v>BG col: White</v>
      </c>
      <c r="H980" s="80" t="str">
        <f>CONCATENATE($U$2&amp;": "&amp;VLOOKUP($B979,$N$3:$U$23,8,0))</f>
        <v>Just: Left</v>
      </c>
      <c r="I980" s="86"/>
      <c r="K980" s="212" t="s">
        <v>64</v>
      </c>
      <c r="L980" s="103"/>
      <c r="M980" s="1"/>
      <c r="N980" s="35"/>
      <c r="O980" s="38"/>
      <c r="P980" s="38"/>
      <c r="Q980" s="38"/>
      <c r="R980" s="38"/>
      <c r="S980" s="35"/>
    </row>
    <row r="981" spans="1:21" s="12" customFormat="1" ht="15" x14ac:dyDescent="0.25">
      <c r="A981" s="65" t="s">
        <v>58</v>
      </c>
      <c r="B981" s="142" t="s">
        <v>126</v>
      </c>
      <c r="C981" s="142"/>
      <c r="D981" s="142"/>
      <c r="E981" s="142"/>
      <c r="F981" s="142"/>
      <c r="G981" s="142"/>
      <c r="H981" s="55"/>
      <c r="I981" s="86"/>
      <c r="K981" s="212" t="s">
        <v>64</v>
      </c>
      <c r="L981" s="103"/>
      <c r="M981" s="1"/>
    </row>
    <row r="982" spans="1:21" s="12" customFormat="1" ht="15" x14ac:dyDescent="0.25">
      <c r="A982" s="65" t="s">
        <v>59</v>
      </c>
      <c r="B982" s="216" t="str">
        <f>B405</f>
        <v/>
      </c>
      <c r="C982" s="94"/>
      <c r="D982" s="94"/>
      <c r="E982" s="94"/>
      <c r="F982" s="94"/>
      <c r="G982" s="94"/>
      <c r="H982" s="55"/>
      <c r="I982" s="86"/>
      <c r="K982" s="212" t="s">
        <v>197</v>
      </c>
      <c r="L982" s="103"/>
      <c r="M982" s="1"/>
    </row>
    <row r="983" spans="1:21" s="12" customFormat="1" ht="15" x14ac:dyDescent="0.25">
      <c r="A983" s="66" t="s">
        <v>60</v>
      </c>
      <c r="B983" s="89" t="s">
        <v>371</v>
      </c>
      <c r="C983" s="142"/>
      <c r="D983" s="142"/>
      <c r="E983" s="142"/>
      <c r="F983" s="142"/>
      <c r="G983" s="142"/>
      <c r="H983" s="55"/>
      <c r="I983" s="86"/>
      <c r="K983" s="212" t="s">
        <v>64</v>
      </c>
      <c r="L983" s="103"/>
      <c r="M983" s="1"/>
    </row>
    <row r="984" spans="1:21" s="12" customFormat="1" ht="14.1" customHeight="1" x14ac:dyDescent="0.25">
      <c r="A984" s="66" t="s">
        <v>57</v>
      </c>
      <c r="B984" s="512" t="s">
        <v>135</v>
      </c>
      <c r="C984" s="512"/>
      <c r="D984" s="512"/>
      <c r="E984" s="512"/>
      <c r="F984" s="512"/>
      <c r="G984" s="512"/>
      <c r="H984" s="55"/>
      <c r="I984" s="86"/>
      <c r="K984" s="212" t="s">
        <v>64</v>
      </c>
      <c r="L984" s="103"/>
      <c r="M984" s="1"/>
    </row>
    <row r="985" spans="1:21" s="12" customFormat="1" ht="15" x14ac:dyDescent="0.25">
      <c r="A985" s="66" t="s">
        <v>139</v>
      </c>
      <c r="B985" s="142" t="s">
        <v>64</v>
      </c>
      <c r="C985" s="142"/>
      <c r="D985" s="142"/>
      <c r="E985" s="142"/>
      <c r="F985" s="142"/>
      <c r="G985" s="142"/>
      <c r="H985" s="55"/>
      <c r="I985" s="86"/>
      <c r="K985" s="212" t="s">
        <v>64</v>
      </c>
      <c r="L985" s="103"/>
      <c r="M985" s="1"/>
    </row>
    <row r="986" spans="1:21" s="12" customFormat="1" ht="15" x14ac:dyDescent="0.25">
      <c r="A986" s="66" t="s">
        <v>140</v>
      </c>
      <c r="B986" s="28" t="s">
        <v>64</v>
      </c>
      <c r="C986" s="142"/>
      <c r="D986" s="142"/>
      <c r="E986" s="142"/>
      <c r="F986" s="142"/>
      <c r="G986" s="142"/>
      <c r="H986" s="55"/>
      <c r="I986" s="86"/>
      <c r="K986" s="212" t="s">
        <v>64</v>
      </c>
      <c r="L986" s="103"/>
      <c r="M986" s="1"/>
    </row>
    <row r="987" spans="1:21" s="12" customFormat="1" ht="15" x14ac:dyDescent="0.25">
      <c r="A987" s="66" t="s">
        <v>141</v>
      </c>
      <c r="B987" s="519" t="s">
        <v>64</v>
      </c>
      <c r="C987" s="519"/>
      <c r="D987" s="519"/>
      <c r="E987" s="519"/>
      <c r="F987" s="519"/>
      <c r="G987" s="519"/>
      <c r="H987" s="55"/>
      <c r="I987" s="86"/>
      <c r="K987" s="212" t="s">
        <v>64</v>
      </c>
      <c r="L987" s="103"/>
      <c r="M987" s="1"/>
    </row>
    <row r="988" spans="1:21" s="12" customFormat="1" ht="15" x14ac:dyDescent="0.25">
      <c r="A988" s="66" t="s">
        <v>142</v>
      </c>
      <c r="B988" s="29" t="s">
        <v>64</v>
      </c>
      <c r="C988" s="142"/>
      <c r="D988" s="142"/>
      <c r="E988" s="142"/>
      <c r="F988" s="142"/>
      <c r="G988" s="142"/>
      <c r="H988" s="55"/>
      <c r="I988" s="86"/>
      <c r="K988" s="212" t="s">
        <v>64</v>
      </c>
      <c r="L988" s="103"/>
      <c r="M988" s="1"/>
    </row>
    <row r="989" spans="1:21" s="12" customFormat="1" ht="30" x14ac:dyDescent="0.25">
      <c r="A989" s="67" t="s">
        <v>143</v>
      </c>
      <c r="B989" s="142" t="str">
        <f>IF(B979=$N$4,"Yes","No")</f>
        <v>No</v>
      </c>
      <c r="C989" s="142"/>
      <c r="D989" s="142"/>
      <c r="E989" s="142"/>
      <c r="F989" s="142"/>
      <c r="G989" s="142"/>
      <c r="H989" s="82"/>
      <c r="I989" s="86"/>
      <c r="K989" s="212" t="s">
        <v>64</v>
      </c>
      <c r="L989" s="103"/>
      <c r="M989" s="1"/>
    </row>
    <row r="990" spans="1:21" s="12" customFormat="1" ht="15" x14ac:dyDescent="0.25">
      <c r="A990" s="65" t="s">
        <v>66</v>
      </c>
      <c r="B990" s="512" t="s">
        <v>376</v>
      </c>
      <c r="C990" s="512"/>
      <c r="D990" s="512"/>
      <c r="E990" s="512"/>
      <c r="F990" s="512"/>
      <c r="G990" s="512"/>
      <c r="H990" s="55"/>
      <c r="I990" s="86"/>
      <c r="K990" s="212" t="s">
        <v>64</v>
      </c>
      <c r="L990" s="103"/>
      <c r="M990" s="1"/>
    </row>
    <row r="991" spans="1:21" s="12" customFormat="1" ht="15" thickBot="1" x14ac:dyDescent="0.25">
      <c r="A991" s="68"/>
      <c r="B991" s="142"/>
      <c r="C991" s="142"/>
      <c r="D991" s="142"/>
      <c r="E991" s="142"/>
      <c r="F991" s="142"/>
      <c r="G991" s="142"/>
      <c r="H991" s="55"/>
      <c r="I991" s="86"/>
      <c r="K991" s="212" t="s">
        <v>64</v>
      </c>
      <c r="L991" s="103"/>
      <c r="M991" s="1"/>
    </row>
    <row r="992" spans="1:21" s="12" customFormat="1" ht="15.75" thickBot="1" x14ac:dyDescent="0.3">
      <c r="A992" s="204" t="s">
        <v>377</v>
      </c>
      <c r="B992" s="533" t="s">
        <v>378</v>
      </c>
      <c r="C992" s="534"/>
      <c r="D992" s="534"/>
      <c r="E992" s="534"/>
      <c r="F992" s="534"/>
      <c r="G992" s="534"/>
      <c r="H992" s="535"/>
      <c r="I992" s="86"/>
      <c r="K992" s="212" t="s">
        <v>64</v>
      </c>
      <c r="L992" s="103"/>
      <c r="M992" s="1"/>
    </row>
    <row r="993" spans="1:21" s="12" customFormat="1" ht="15" x14ac:dyDescent="0.25">
      <c r="A993" s="65" t="s">
        <v>57</v>
      </c>
      <c r="B993" s="142" t="s">
        <v>215</v>
      </c>
      <c r="C993" s="142"/>
      <c r="D993" s="142"/>
      <c r="E993" s="142"/>
      <c r="F993" s="142"/>
      <c r="G993" s="142"/>
      <c r="H993" s="55"/>
      <c r="I993" s="86"/>
      <c r="K993" s="212" t="s">
        <v>64</v>
      </c>
      <c r="L993" s="103"/>
      <c r="M993" s="1"/>
    </row>
    <row r="994" spans="1:21" s="154" customFormat="1" ht="28.5" customHeight="1" x14ac:dyDescent="0.25">
      <c r="A994" s="64"/>
      <c r="B994" s="30" t="str">
        <f>CONCATENATE($O$2&amp;": "&amp;VLOOKUP($B993,$N$3:$U$23,2,0))</f>
        <v>Font: Arial</v>
      </c>
      <c r="C994" s="30" t="str">
        <f>CONCATENATE($P$2&amp;": "&amp;VLOOKUP($B993,$N$3:$U$23,3,0))</f>
        <v>T-face: Normal</v>
      </c>
      <c r="D994" s="30" t="str">
        <f>CONCATENATE($Q$2&amp;": "&amp;VLOOKUP($B993,$N$3:$U$23,4,0))</f>
        <v>Font size: 11</v>
      </c>
      <c r="E994" s="30" t="str">
        <f>CONCATENATE($R$2&amp;": "&amp;VLOOKUP($B993,$N$3:$U$23,5,0))</f>
        <v>Row height: 30</v>
      </c>
      <c r="F994" s="30" t="str">
        <f>CONCATENATE($S$2&amp;": "&amp;VLOOKUP($B993,$N$3:$U$23,6,0))</f>
        <v>Text col: Black</v>
      </c>
      <c r="G994" s="30" t="str">
        <f>CONCATENATE($T$2&amp;": "&amp;VLOOKUP($B993,$N$3:$U$23,7,0))</f>
        <v>BG col: White</v>
      </c>
      <c r="H994" s="80" t="str">
        <f>CONCATENATE($U$2&amp;": "&amp;VLOOKUP($B993,$N$3:$U$23,8,0))</f>
        <v>Just: Left</v>
      </c>
      <c r="I994" s="88"/>
      <c r="J994" s="12"/>
      <c r="K994" s="212" t="s">
        <v>64</v>
      </c>
      <c r="L994" s="103"/>
      <c r="M994" s="1"/>
      <c r="N994" s="12"/>
      <c r="O994" s="12"/>
      <c r="P994" s="12"/>
      <c r="Q994" s="12"/>
      <c r="R994" s="12"/>
      <c r="S994" s="12"/>
      <c r="T994"/>
      <c r="U994"/>
    </row>
    <row r="995" spans="1:21" s="12" customFormat="1" ht="15" x14ac:dyDescent="0.25">
      <c r="A995" s="65" t="s">
        <v>58</v>
      </c>
      <c r="B995" s="142" t="s">
        <v>380</v>
      </c>
      <c r="C995" s="142"/>
      <c r="D995" s="142"/>
      <c r="E995" s="142"/>
      <c r="F995" s="142"/>
      <c r="G995" s="142"/>
      <c r="H995" s="55"/>
      <c r="I995" s="86"/>
      <c r="J995" s="154"/>
      <c r="K995" s="212" t="s">
        <v>64</v>
      </c>
      <c r="L995" s="103"/>
      <c r="M995" s="1"/>
      <c r="N995" s="35"/>
      <c r="O995" s="38"/>
      <c r="P995" s="38"/>
      <c r="Q995" s="38"/>
      <c r="R995" s="38"/>
      <c r="S995" s="35"/>
    </row>
    <row r="996" spans="1:21" s="12" customFormat="1" ht="15" x14ac:dyDescent="0.25">
      <c r="A996" s="65" t="s">
        <v>59</v>
      </c>
      <c r="B996" s="513" t="s">
        <v>259</v>
      </c>
      <c r="C996" s="514"/>
      <c r="D996" s="514"/>
      <c r="E996" s="514"/>
      <c r="F996" s="514"/>
      <c r="G996" s="514"/>
      <c r="H996" s="55"/>
      <c r="I996" s="86"/>
      <c r="K996" s="212" t="s">
        <v>197</v>
      </c>
      <c r="L996" s="103"/>
      <c r="M996" s="1"/>
    </row>
    <row r="997" spans="1:21" s="12" customFormat="1" ht="15" x14ac:dyDescent="0.25">
      <c r="A997" s="66" t="s">
        <v>60</v>
      </c>
      <c r="B997" s="142" t="s">
        <v>73</v>
      </c>
      <c r="C997" s="142"/>
      <c r="D997" s="142"/>
      <c r="E997" s="142"/>
      <c r="F997" s="142"/>
      <c r="G997" s="142"/>
      <c r="H997" s="55"/>
      <c r="I997" s="86"/>
      <c r="K997" s="212" t="s">
        <v>64</v>
      </c>
      <c r="L997" s="103"/>
      <c r="M997" s="1"/>
    </row>
    <row r="998" spans="1:21" s="12" customFormat="1" ht="15" x14ac:dyDescent="0.25">
      <c r="A998" s="66" t="s">
        <v>57</v>
      </c>
      <c r="B998" s="512" t="s">
        <v>71</v>
      </c>
      <c r="C998" s="512"/>
      <c r="D998" s="512"/>
      <c r="E998" s="512"/>
      <c r="F998" s="512"/>
      <c r="G998" s="512"/>
      <c r="H998" s="55"/>
      <c r="I998" s="86"/>
      <c r="K998" s="212" t="s">
        <v>64</v>
      </c>
      <c r="L998" s="103"/>
      <c r="M998" s="1"/>
    </row>
    <row r="999" spans="1:21" s="12" customFormat="1" ht="15" x14ac:dyDescent="0.25">
      <c r="A999" s="66" t="s">
        <v>139</v>
      </c>
      <c r="B999" s="142" t="s">
        <v>64</v>
      </c>
      <c r="C999" s="142"/>
      <c r="D999" s="142"/>
      <c r="E999" s="142"/>
      <c r="F999" s="142"/>
      <c r="G999" s="142"/>
      <c r="H999" s="55"/>
      <c r="I999" s="86"/>
      <c r="K999" s="212" t="s">
        <v>64</v>
      </c>
      <c r="L999" s="103"/>
      <c r="M999" s="1"/>
      <c r="T999" s="154"/>
      <c r="U999" s="154"/>
    </row>
    <row r="1000" spans="1:21" s="12" customFormat="1" ht="15" x14ac:dyDescent="0.25">
      <c r="A1000" s="66" t="s">
        <v>140</v>
      </c>
      <c r="B1000" s="142" t="s">
        <v>64</v>
      </c>
      <c r="C1000" s="142"/>
      <c r="D1000" s="142"/>
      <c r="E1000" s="142"/>
      <c r="F1000" s="142"/>
      <c r="G1000" s="142"/>
      <c r="H1000" s="55"/>
      <c r="I1000" s="86"/>
      <c r="K1000" s="212" t="s">
        <v>64</v>
      </c>
      <c r="L1000" s="103"/>
      <c r="M1000" s="1"/>
      <c r="N1000" s="154"/>
      <c r="O1000" s="154"/>
      <c r="P1000" s="154"/>
      <c r="Q1000" s="154"/>
      <c r="R1000" s="154"/>
      <c r="S1000" s="154"/>
    </row>
    <row r="1001" spans="1:21" s="12" customFormat="1" ht="15" x14ac:dyDescent="0.25">
      <c r="A1001" s="66" t="s">
        <v>141</v>
      </c>
      <c r="B1001" s="142" t="s">
        <v>64</v>
      </c>
      <c r="C1001" s="142"/>
      <c r="D1001" s="142"/>
      <c r="E1001" s="142"/>
      <c r="F1001" s="142"/>
      <c r="G1001" s="142"/>
      <c r="H1001" s="55"/>
      <c r="I1001" s="86"/>
      <c r="K1001" s="212" t="s">
        <v>64</v>
      </c>
      <c r="L1001" s="103"/>
      <c r="M1001" s="1"/>
    </row>
    <row r="1002" spans="1:21" s="12" customFormat="1" ht="15" x14ac:dyDescent="0.25">
      <c r="A1002" s="66" t="s">
        <v>142</v>
      </c>
      <c r="B1002" s="29" t="s">
        <v>64</v>
      </c>
      <c r="C1002" s="142"/>
      <c r="D1002" s="142"/>
      <c r="E1002" s="142"/>
      <c r="F1002" s="142"/>
      <c r="G1002" s="142"/>
      <c r="H1002" s="55"/>
      <c r="I1002" s="86"/>
      <c r="K1002" s="212" t="s">
        <v>64</v>
      </c>
      <c r="L1002" s="103"/>
      <c r="M1002" s="1"/>
    </row>
    <row r="1003" spans="1:21" customFormat="1" ht="30" x14ac:dyDescent="0.25">
      <c r="A1003" s="67" t="s">
        <v>143</v>
      </c>
      <c r="B1003" s="142" t="str">
        <f>IF(B993=$N$4,"Yes","No")</f>
        <v>No</v>
      </c>
      <c r="C1003" s="142"/>
      <c r="D1003" s="142"/>
      <c r="E1003" s="142"/>
      <c r="F1003" s="142"/>
      <c r="G1003" s="142"/>
      <c r="H1003" s="82"/>
      <c r="I1003" s="85"/>
      <c r="J1003" s="12"/>
      <c r="K1003" s="212" t="s">
        <v>64</v>
      </c>
      <c r="L1003" s="103"/>
      <c r="M1003" s="1"/>
      <c r="N1003" s="12"/>
      <c r="O1003" s="12"/>
      <c r="P1003" s="12"/>
      <c r="Q1003" s="12"/>
      <c r="R1003" s="12"/>
      <c r="S1003" s="12"/>
      <c r="T1003" s="12"/>
      <c r="U1003" s="12"/>
    </row>
    <row r="1004" spans="1:21" s="12" customFormat="1" ht="15" x14ac:dyDescent="0.25">
      <c r="A1004" s="65" t="s">
        <v>66</v>
      </c>
      <c r="B1004" s="512" t="s">
        <v>74</v>
      </c>
      <c r="C1004" s="512"/>
      <c r="D1004" s="512"/>
      <c r="E1004" s="512"/>
      <c r="F1004" s="512"/>
      <c r="G1004" s="512"/>
      <c r="H1004" s="55"/>
      <c r="I1004" s="86"/>
      <c r="J1004" s="34"/>
      <c r="K1004" s="212" t="s">
        <v>64</v>
      </c>
      <c r="L1004" s="103"/>
      <c r="M1004" s="1"/>
    </row>
    <row r="1005" spans="1:21" s="12" customFormat="1" ht="15" thickBot="1" x14ac:dyDescent="0.25">
      <c r="A1005" s="68"/>
      <c r="B1005" s="142"/>
      <c r="C1005" s="142"/>
      <c r="D1005" s="142"/>
      <c r="E1005" s="142"/>
      <c r="F1005" s="142"/>
      <c r="G1005" s="142"/>
      <c r="H1005" s="55"/>
      <c r="I1005" s="86"/>
      <c r="K1005" s="212" t="s">
        <v>64</v>
      </c>
      <c r="L1005" s="103"/>
      <c r="M1005" s="1"/>
    </row>
    <row r="1006" spans="1:21" s="12" customFormat="1" ht="15.75" customHeight="1" thickBot="1" x14ac:dyDescent="0.3">
      <c r="A1006" s="204" t="s">
        <v>383</v>
      </c>
      <c r="B1006" s="533" t="s">
        <v>379</v>
      </c>
      <c r="C1006" s="534"/>
      <c r="D1006" s="534"/>
      <c r="E1006" s="534"/>
      <c r="F1006" s="534"/>
      <c r="G1006" s="534"/>
      <c r="H1006" s="535"/>
      <c r="I1006" s="86"/>
      <c r="K1006" s="212" t="s">
        <v>64</v>
      </c>
      <c r="L1006" s="103"/>
      <c r="M1006" s="1"/>
    </row>
    <row r="1007" spans="1:21" s="12" customFormat="1" ht="13.5" customHeight="1" x14ac:dyDescent="0.25">
      <c r="A1007" s="65" t="s">
        <v>57</v>
      </c>
      <c r="B1007" s="142" t="s">
        <v>137</v>
      </c>
      <c r="C1007" s="142"/>
      <c r="D1007" s="142"/>
      <c r="E1007" s="142"/>
      <c r="F1007" s="142"/>
      <c r="G1007" s="142"/>
      <c r="H1007" s="55"/>
      <c r="I1007" s="86"/>
      <c r="K1007" s="212" t="s">
        <v>64</v>
      </c>
      <c r="L1007" s="103"/>
      <c r="M1007" s="1"/>
      <c r="T1007"/>
      <c r="U1007"/>
    </row>
    <row r="1008" spans="1:21" s="12" customFormat="1" ht="29.25" x14ac:dyDescent="0.25">
      <c r="A1008" s="64"/>
      <c r="B1008" s="30" t="str">
        <f>CONCATENATE($O$2&amp;": "&amp;VLOOKUP($B1007,$N$3:$U$23,2,0))</f>
        <v>Font: Arial</v>
      </c>
      <c r="C1008" s="30" t="str">
        <f>CONCATENATE($P$2&amp;": "&amp;VLOOKUP($B1007,$N$3:$U$23,3,0))</f>
        <v>T-face: Normal</v>
      </c>
      <c r="D1008" s="30" t="str">
        <f>CONCATENATE($Q$2&amp;": "&amp;VLOOKUP($B1007,$N$3:$U$23,4,0))</f>
        <v>Font size: 11</v>
      </c>
      <c r="E1008" s="30" t="str">
        <f>CONCATENATE($R$2&amp;": "&amp;VLOOKUP($B1007,$N$3:$U$23,5,0))</f>
        <v>Row height: Dependant</v>
      </c>
      <c r="F1008" s="30" t="str">
        <f>CONCATENATE($S$2&amp;": "&amp;VLOOKUP($B1007,$N$3:$U$23,6,0))</f>
        <v>Text col: Black</v>
      </c>
      <c r="G1008" s="30" t="str">
        <f>CONCATENATE($T$2&amp;": "&amp;VLOOKUP($B1007,$N$3:$U$23,7,0))</f>
        <v>BG col: White</v>
      </c>
      <c r="H1008" s="80" t="str">
        <f>CONCATENATE($U$2&amp;": "&amp;VLOOKUP($B1007,$N$3:$U$23,8,0))</f>
        <v>Just: Left</v>
      </c>
      <c r="I1008" s="86"/>
      <c r="K1008" s="212" t="s">
        <v>64</v>
      </c>
      <c r="L1008" s="103"/>
      <c r="M1008" s="1"/>
      <c r="N1008" s="35"/>
      <c r="O1008" s="38"/>
      <c r="P1008" s="38"/>
      <c r="Q1008" s="38"/>
      <c r="R1008" s="38"/>
      <c r="S1008" s="35"/>
    </row>
    <row r="1009" spans="1:21" s="12" customFormat="1" ht="15" x14ac:dyDescent="0.25">
      <c r="A1009" s="65" t="s">
        <v>58</v>
      </c>
      <c r="B1009" s="142" t="s">
        <v>381</v>
      </c>
      <c r="C1009" s="142"/>
      <c r="D1009" s="142"/>
      <c r="E1009" s="142"/>
      <c r="F1009" s="142"/>
      <c r="G1009" s="142"/>
      <c r="H1009" s="55"/>
      <c r="I1009" s="86"/>
      <c r="K1009" s="212" t="s">
        <v>64</v>
      </c>
      <c r="L1009" s="103"/>
      <c r="M1009" s="1"/>
    </row>
    <row r="1010" spans="1:21" s="12" customFormat="1" ht="15" x14ac:dyDescent="0.25">
      <c r="A1010" s="65" t="s">
        <v>59</v>
      </c>
      <c r="B1010" s="517" t="str">
        <f>IF(B1052="• You have not correctly completed Step1 - Loan details or Step 2 - Borrowing expenses so we cannot calculate
  any claim amounts. Check Guidance on field entries for more information.","",CONCATENATE("($",TEXT(B884,"#,#0.00")," x $",TEXT(B624,"##,###,##0.00")," / $",TEXT(B433,"##,###,##0.00"),")"))</f>
        <v/>
      </c>
      <c r="C1010" s="518"/>
      <c r="D1010" s="518"/>
      <c r="E1010" s="518"/>
      <c r="F1010" s="518"/>
      <c r="G1010" s="518"/>
      <c r="H1010" s="55"/>
      <c r="I1010" s="86"/>
      <c r="K1010" s="212" t="s">
        <v>197</v>
      </c>
      <c r="L1010" s="103"/>
      <c r="M1010" s="1"/>
    </row>
    <row r="1011" spans="1:21" s="12" customFormat="1" ht="15" x14ac:dyDescent="0.25">
      <c r="A1011" s="66" t="s">
        <v>60</v>
      </c>
      <c r="B1011" s="89" t="s">
        <v>371</v>
      </c>
      <c r="C1011" s="142"/>
      <c r="D1011" s="142"/>
      <c r="E1011" s="142"/>
      <c r="F1011" s="142"/>
      <c r="G1011" s="142"/>
      <c r="H1011" s="55"/>
      <c r="I1011" s="86"/>
      <c r="K1011" s="212" t="s">
        <v>64</v>
      </c>
      <c r="L1011" s="103"/>
      <c r="M1011" s="1"/>
    </row>
    <row r="1012" spans="1:21" s="12" customFormat="1" ht="14.1" customHeight="1" x14ac:dyDescent="0.25">
      <c r="A1012" s="66" t="s">
        <v>57</v>
      </c>
      <c r="B1012" s="512" t="s">
        <v>135</v>
      </c>
      <c r="C1012" s="512"/>
      <c r="D1012" s="512"/>
      <c r="E1012" s="512"/>
      <c r="F1012" s="512"/>
      <c r="G1012" s="512"/>
      <c r="H1012" s="55"/>
      <c r="I1012" s="86"/>
      <c r="K1012" s="212" t="s">
        <v>64</v>
      </c>
      <c r="L1012" s="103"/>
      <c r="M1012" s="1"/>
    </row>
    <row r="1013" spans="1:21" s="12" customFormat="1" ht="15" x14ac:dyDescent="0.25">
      <c r="A1013" s="66" t="s">
        <v>139</v>
      </c>
      <c r="B1013" s="142" t="s">
        <v>64</v>
      </c>
      <c r="C1013" s="142"/>
      <c r="D1013" s="142"/>
      <c r="E1013" s="142"/>
      <c r="F1013" s="142"/>
      <c r="G1013" s="142"/>
      <c r="H1013" s="55"/>
      <c r="I1013" s="86"/>
      <c r="K1013" s="212" t="s">
        <v>64</v>
      </c>
      <c r="L1013" s="103"/>
      <c r="M1013" s="1"/>
    </row>
    <row r="1014" spans="1:21" s="12" customFormat="1" ht="15" x14ac:dyDescent="0.25">
      <c r="A1014" s="66" t="s">
        <v>140</v>
      </c>
      <c r="B1014" s="28" t="s">
        <v>64</v>
      </c>
      <c r="C1014" s="142"/>
      <c r="D1014" s="142"/>
      <c r="E1014" s="142"/>
      <c r="F1014" s="142"/>
      <c r="G1014" s="142"/>
      <c r="H1014" s="55"/>
      <c r="I1014" s="86"/>
      <c r="K1014" s="212" t="s">
        <v>64</v>
      </c>
      <c r="L1014" s="103"/>
      <c r="M1014" s="1"/>
    </row>
    <row r="1015" spans="1:21" s="12" customFormat="1" ht="15" x14ac:dyDescent="0.25">
      <c r="A1015" s="66" t="s">
        <v>141</v>
      </c>
      <c r="B1015" s="519" t="s">
        <v>64</v>
      </c>
      <c r="C1015" s="519"/>
      <c r="D1015" s="519"/>
      <c r="E1015" s="519"/>
      <c r="F1015" s="519"/>
      <c r="G1015" s="519"/>
      <c r="H1015" s="55"/>
      <c r="I1015" s="86"/>
      <c r="K1015" s="212" t="s">
        <v>64</v>
      </c>
      <c r="L1015" s="103"/>
      <c r="M1015" s="1"/>
    </row>
    <row r="1016" spans="1:21" s="12" customFormat="1" ht="15" x14ac:dyDescent="0.25">
      <c r="A1016" s="66" t="s">
        <v>142</v>
      </c>
      <c r="B1016" s="29" t="s">
        <v>64</v>
      </c>
      <c r="C1016" s="142"/>
      <c r="D1016" s="142"/>
      <c r="E1016" s="142"/>
      <c r="F1016" s="142"/>
      <c r="G1016" s="142"/>
      <c r="H1016" s="55"/>
      <c r="I1016" s="86"/>
      <c r="K1016" s="212" t="s">
        <v>64</v>
      </c>
      <c r="L1016" s="103"/>
      <c r="M1016" s="1"/>
    </row>
    <row r="1017" spans="1:21" s="12" customFormat="1" ht="30" x14ac:dyDescent="0.25">
      <c r="A1017" s="67" t="s">
        <v>143</v>
      </c>
      <c r="B1017" s="142" t="str">
        <f>IF(B1007=$N$4,"Yes","No")</f>
        <v>No</v>
      </c>
      <c r="C1017" s="142"/>
      <c r="D1017" s="142"/>
      <c r="E1017" s="142"/>
      <c r="F1017" s="142"/>
      <c r="G1017" s="142"/>
      <c r="H1017" s="82"/>
      <c r="I1017" s="86"/>
      <c r="K1017" s="212" t="s">
        <v>64</v>
      </c>
      <c r="L1017" s="103"/>
      <c r="M1017" s="1"/>
    </row>
    <row r="1018" spans="1:21" s="12" customFormat="1" ht="15" x14ac:dyDescent="0.25">
      <c r="A1018" s="65" t="s">
        <v>66</v>
      </c>
      <c r="B1018" s="512" t="s">
        <v>478</v>
      </c>
      <c r="C1018" s="512"/>
      <c r="D1018" s="512"/>
      <c r="E1018" s="512"/>
      <c r="F1018" s="512"/>
      <c r="G1018" s="512"/>
      <c r="H1018" s="55"/>
      <c r="I1018" s="86"/>
      <c r="K1018" s="212" t="s">
        <v>197</v>
      </c>
      <c r="L1018" s="103"/>
      <c r="M1018" s="1"/>
    </row>
    <row r="1019" spans="1:21" s="12" customFormat="1" ht="15" thickBot="1" x14ac:dyDescent="0.25">
      <c r="A1019" s="68"/>
      <c r="B1019" s="142"/>
      <c r="C1019" s="142"/>
      <c r="D1019" s="142"/>
      <c r="E1019" s="142"/>
      <c r="F1019" s="142"/>
      <c r="G1019" s="142"/>
      <c r="H1019" s="55"/>
      <c r="I1019" s="86"/>
      <c r="K1019" s="212" t="s">
        <v>64</v>
      </c>
      <c r="L1019" s="103"/>
      <c r="M1019" s="1"/>
    </row>
    <row r="1020" spans="1:21" s="12" customFormat="1" ht="15.75" customHeight="1" thickBot="1" x14ac:dyDescent="0.3">
      <c r="A1020" s="204" t="s">
        <v>382</v>
      </c>
      <c r="B1020" s="533" t="s">
        <v>379</v>
      </c>
      <c r="C1020" s="534"/>
      <c r="D1020" s="534"/>
      <c r="E1020" s="534"/>
      <c r="F1020" s="534"/>
      <c r="G1020" s="534"/>
      <c r="H1020" s="535"/>
      <c r="I1020" s="86"/>
      <c r="K1020" s="212" t="s">
        <v>64</v>
      </c>
      <c r="L1020" s="103"/>
      <c r="M1020" s="1"/>
    </row>
    <row r="1021" spans="1:21" s="12" customFormat="1" ht="13.5" customHeight="1" x14ac:dyDescent="0.25">
      <c r="A1021" s="65" t="s">
        <v>57</v>
      </c>
      <c r="B1021" s="142" t="s">
        <v>137</v>
      </c>
      <c r="C1021" s="142"/>
      <c r="D1021" s="142"/>
      <c r="E1021" s="142"/>
      <c r="F1021" s="142"/>
      <c r="G1021" s="142"/>
      <c r="H1021" s="55"/>
      <c r="I1021" s="86"/>
      <c r="K1021" s="212" t="s">
        <v>64</v>
      </c>
      <c r="L1021" s="103"/>
      <c r="M1021" s="1"/>
      <c r="T1021"/>
      <c r="U1021"/>
    </row>
    <row r="1022" spans="1:21" s="12" customFormat="1" ht="29.25" x14ac:dyDescent="0.25">
      <c r="A1022" s="64"/>
      <c r="B1022" s="30" t="str">
        <f>CONCATENATE($O$2&amp;": "&amp;VLOOKUP($B1021,$N$3:$U$23,2,0))</f>
        <v>Font: Arial</v>
      </c>
      <c r="C1022" s="30" t="str">
        <f>CONCATENATE($P$2&amp;": "&amp;VLOOKUP($B1021,$N$3:$U$23,3,0))</f>
        <v>T-face: Normal</v>
      </c>
      <c r="D1022" s="30" t="str">
        <f>CONCATENATE($Q$2&amp;": "&amp;VLOOKUP($B1021,$N$3:$U$23,4,0))</f>
        <v>Font size: 11</v>
      </c>
      <c r="E1022" s="30" t="str">
        <f>CONCATENATE($R$2&amp;": "&amp;VLOOKUP($B1021,$N$3:$U$23,5,0))</f>
        <v>Row height: Dependant</v>
      </c>
      <c r="F1022" s="30" t="str">
        <f>CONCATENATE($S$2&amp;": "&amp;VLOOKUP($B1021,$N$3:$U$23,6,0))</f>
        <v>Text col: Black</v>
      </c>
      <c r="G1022" s="30" t="str">
        <f>CONCATENATE($T$2&amp;": "&amp;VLOOKUP($B1021,$N$3:$U$23,7,0))</f>
        <v>BG col: White</v>
      </c>
      <c r="H1022" s="80" t="str">
        <f>CONCATENATE($U$2&amp;": "&amp;VLOOKUP($B1021,$N$3:$U$23,8,0))</f>
        <v>Just: Left</v>
      </c>
      <c r="I1022" s="86"/>
      <c r="K1022" s="212" t="s">
        <v>64</v>
      </c>
      <c r="L1022" s="103"/>
      <c r="M1022" s="1"/>
      <c r="N1022" s="35"/>
      <c r="O1022" s="38"/>
      <c r="P1022" s="38"/>
      <c r="Q1022" s="38"/>
      <c r="R1022" s="38"/>
      <c r="S1022" s="35"/>
    </row>
    <row r="1023" spans="1:21" s="12" customFormat="1" ht="15" x14ac:dyDescent="0.25">
      <c r="A1023" s="65" t="s">
        <v>58</v>
      </c>
      <c r="B1023" s="142" t="s">
        <v>381</v>
      </c>
      <c r="C1023" s="142"/>
      <c r="D1023" s="142"/>
      <c r="E1023" s="142"/>
      <c r="F1023" s="142"/>
      <c r="G1023" s="142"/>
      <c r="H1023" s="55"/>
      <c r="I1023" s="86"/>
      <c r="K1023" s="212" t="s">
        <v>64</v>
      </c>
      <c r="L1023" s="103"/>
      <c r="M1023" s="1"/>
    </row>
    <row r="1024" spans="1:21" s="12" customFormat="1" ht="15" x14ac:dyDescent="0.25">
      <c r="A1024" s="65" t="s">
        <v>59</v>
      </c>
      <c r="B1024" s="179">
        <f>IFERROR(IF(OR(B433=0,B461=0,B489=B492,BB558=B561,AND(B558=B562,B589=0),AND(B558=B563,B589&gt;0),B624&lt;0,B884&lt;0),0,B884*(B624/B433)),"Invalid data entered!")</f>
        <v>0</v>
      </c>
      <c r="C1024" s="167"/>
      <c r="D1024" s="167"/>
      <c r="E1024" s="167"/>
      <c r="F1024" s="167"/>
      <c r="G1024" s="167"/>
      <c r="H1024" s="55"/>
      <c r="I1024" s="86"/>
      <c r="K1024" s="212" t="s">
        <v>64</v>
      </c>
      <c r="L1024" s="103"/>
      <c r="M1024" s="1"/>
    </row>
    <row r="1025" spans="1:21" s="12" customFormat="1" ht="15" x14ac:dyDescent="0.25">
      <c r="A1025" s="66" t="s">
        <v>60</v>
      </c>
      <c r="B1025" s="89" t="s">
        <v>371</v>
      </c>
      <c r="C1025" s="142"/>
      <c r="D1025" s="142"/>
      <c r="E1025" s="142"/>
      <c r="F1025" s="142"/>
      <c r="G1025" s="142"/>
      <c r="H1025" s="55"/>
      <c r="I1025" s="86"/>
      <c r="K1025" s="212" t="s">
        <v>197</v>
      </c>
      <c r="L1025" s="103"/>
      <c r="M1025" s="1"/>
    </row>
    <row r="1026" spans="1:21" s="12" customFormat="1" ht="14.1" customHeight="1" x14ac:dyDescent="0.25">
      <c r="A1026" s="66" t="s">
        <v>57</v>
      </c>
      <c r="B1026" s="512" t="s">
        <v>135</v>
      </c>
      <c r="C1026" s="512"/>
      <c r="D1026" s="512"/>
      <c r="E1026" s="512"/>
      <c r="F1026" s="512"/>
      <c r="G1026" s="512"/>
      <c r="H1026" s="55"/>
      <c r="I1026" s="86"/>
      <c r="K1026" s="212" t="s">
        <v>64</v>
      </c>
      <c r="L1026" s="103"/>
      <c r="M1026" s="1"/>
    </row>
    <row r="1027" spans="1:21" s="12" customFormat="1" ht="15" x14ac:dyDescent="0.25">
      <c r="A1027" s="66" t="s">
        <v>139</v>
      </c>
      <c r="B1027" s="142" t="s">
        <v>64</v>
      </c>
      <c r="C1027" s="142"/>
      <c r="D1027" s="142"/>
      <c r="E1027" s="142"/>
      <c r="F1027" s="142"/>
      <c r="G1027" s="142"/>
      <c r="H1027" s="55"/>
      <c r="I1027" s="86"/>
      <c r="K1027" s="212" t="s">
        <v>64</v>
      </c>
      <c r="L1027" s="103"/>
      <c r="M1027" s="1"/>
    </row>
    <row r="1028" spans="1:21" s="12" customFormat="1" ht="15" x14ac:dyDescent="0.25">
      <c r="A1028" s="66" t="s">
        <v>140</v>
      </c>
      <c r="B1028" s="28" t="s">
        <v>64</v>
      </c>
      <c r="C1028" s="142"/>
      <c r="D1028" s="142"/>
      <c r="E1028" s="142"/>
      <c r="F1028" s="142"/>
      <c r="G1028" s="142"/>
      <c r="H1028" s="55"/>
      <c r="I1028" s="86"/>
      <c r="K1028" s="212" t="s">
        <v>64</v>
      </c>
      <c r="L1028" s="103"/>
      <c r="M1028" s="1"/>
    </row>
    <row r="1029" spans="1:21" s="12" customFormat="1" ht="15" x14ac:dyDescent="0.25">
      <c r="A1029" s="66" t="s">
        <v>141</v>
      </c>
      <c r="B1029" s="519" t="s">
        <v>64</v>
      </c>
      <c r="C1029" s="519"/>
      <c r="D1029" s="519"/>
      <c r="E1029" s="519"/>
      <c r="F1029" s="519"/>
      <c r="G1029" s="519"/>
      <c r="H1029" s="55"/>
      <c r="I1029" s="86"/>
      <c r="K1029" s="212" t="s">
        <v>64</v>
      </c>
      <c r="L1029" s="103"/>
      <c r="M1029" s="1"/>
    </row>
    <row r="1030" spans="1:21" s="12" customFormat="1" ht="15" x14ac:dyDescent="0.25">
      <c r="A1030" s="66" t="s">
        <v>142</v>
      </c>
      <c r="B1030" s="29" t="s">
        <v>64</v>
      </c>
      <c r="C1030" s="142"/>
      <c r="D1030" s="142"/>
      <c r="E1030" s="142"/>
      <c r="F1030" s="142"/>
      <c r="G1030" s="142"/>
      <c r="H1030" s="55"/>
      <c r="I1030" s="86"/>
      <c r="K1030" s="212" t="s">
        <v>64</v>
      </c>
      <c r="L1030" s="103"/>
      <c r="M1030" s="1"/>
    </row>
    <row r="1031" spans="1:21" s="12" customFormat="1" ht="30" x14ac:dyDescent="0.25">
      <c r="A1031" s="67" t="s">
        <v>143</v>
      </c>
      <c r="B1031" s="142" t="str">
        <f>IF(B1021=$N$4,"Yes","No")</f>
        <v>No</v>
      </c>
      <c r="C1031" s="142"/>
      <c r="D1031" s="142"/>
      <c r="E1031" s="142"/>
      <c r="F1031" s="142"/>
      <c r="G1031" s="142"/>
      <c r="H1031" s="82"/>
      <c r="I1031" s="86"/>
      <c r="K1031" s="212" t="s">
        <v>64</v>
      </c>
      <c r="L1031" s="103"/>
      <c r="M1031" s="1"/>
    </row>
    <row r="1032" spans="1:21" s="12" customFormat="1" ht="15" x14ac:dyDescent="0.25">
      <c r="A1032" s="65" t="s">
        <v>66</v>
      </c>
      <c r="B1032" s="512" t="s">
        <v>479</v>
      </c>
      <c r="C1032" s="512"/>
      <c r="D1032" s="512"/>
      <c r="E1032" s="512"/>
      <c r="F1032" s="512"/>
      <c r="G1032" s="512"/>
      <c r="H1032" s="55"/>
      <c r="I1032" s="86"/>
      <c r="K1032" s="212" t="s">
        <v>64</v>
      </c>
      <c r="L1032" s="103"/>
      <c r="M1032" s="1"/>
    </row>
    <row r="1033" spans="1:21" s="12" customFormat="1" ht="15" thickBot="1" x14ac:dyDescent="0.25">
      <c r="A1033" s="68"/>
      <c r="B1033" s="142"/>
      <c r="C1033" s="142"/>
      <c r="D1033" s="142"/>
      <c r="E1033" s="142"/>
      <c r="F1033" s="142"/>
      <c r="G1033" s="142"/>
      <c r="H1033" s="55"/>
      <c r="I1033" s="86"/>
      <c r="K1033" s="212" t="s">
        <v>64</v>
      </c>
      <c r="L1033" s="103"/>
      <c r="M1033" s="1"/>
    </row>
    <row r="1034" spans="1:21" s="12" customFormat="1" ht="15.75" thickBot="1" x14ac:dyDescent="0.3">
      <c r="A1034" s="204" t="s">
        <v>388</v>
      </c>
      <c r="B1034" s="533" t="s">
        <v>394</v>
      </c>
      <c r="C1034" s="534"/>
      <c r="D1034" s="534"/>
      <c r="E1034" s="534"/>
      <c r="F1034" s="534"/>
      <c r="G1034" s="534"/>
      <c r="H1034" s="535"/>
      <c r="I1034" s="86"/>
      <c r="K1034" s="212" t="s">
        <v>64</v>
      </c>
      <c r="L1034" s="103"/>
      <c r="M1034" s="1"/>
    </row>
    <row r="1035" spans="1:21" s="12" customFormat="1" ht="15" x14ac:dyDescent="0.25">
      <c r="A1035" s="65" t="s">
        <v>57</v>
      </c>
      <c r="B1035" s="142" t="s">
        <v>112</v>
      </c>
      <c r="C1035" s="142"/>
      <c r="D1035" s="142"/>
      <c r="E1035" s="142"/>
      <c r="F1035" s="142"/>
      <c r="G1035" s="142"/>
      <c r="H1035" s="55"/>
      <c r="I1035" s="86"/>
      <c r="K1035" s="212" t="s">
        <v>64</v>
      </c>
      <c r="L1035" s="103"/>
      <c r="M1035" s="1"/>
    </row>
    <row r="1036" spans="1:21" s="154" customFormat="1" ht="28.5" customHeight="1" x14ac:dyDescent="0.25">
      <c r="A1036" s="64"/>
      <c r="B1036" s="30" t="str">
        <f>CONCATENATE($O$2&amp;": "&amp;VLOOKUP($B1035,$N$3:$U$23,2,0))</f>
        <v>Font: Arial</v>
      </c>
      <c r="C1036" s="30" t="str">
        <f>CONCATENATE($P$2&amp;": "&amp;VLOOKUP($B1035,$N$3:$U$23,3,0))</f>
        <v>T-face: Bold</v>
      </c>
      <c r="D1036" s="30" t="str">
        <f>CONCATENATE($Q$2&amp;": "&amp;VLOOKUP($B1035,$N$3:$U$23,4,0))</f>
        <v>Font size: 11</v>
      </c>
      <c r="E1036" s="30" t="str">
        <f>CONCATENATE($R$2&amp;": "&amp;VLOOKUP($B1035,$N$3:$U$23,5,0))</f>
        <v>Row height: 31.5</v>
      </c>
      <c r="F1036" s="30" t="str">
        <f>CONCATENATE($S$2&amp;": "&amp;VLOOKUP($B1035,$N$3:$U$23,6,0))</f>
        <v>Text col: Black</v>
      </c>
      <c r="G1036" s="30" t="str">
        <f>CONCATENATE($T$2&amp;": "&amp;VLOOKUP($B1035,$N$3:$U$23,7,0))</f>
        <v>BG col: White</v>
      </c>
      <c r="H1036" s="80" t="str">
        <f>CONCATENATE($U$2&amp;": "&amp;VLOOKUP($B1035,$N$3:$U$23,8,0))</f>
        <v>Just: Centre</v>
      </c>
      <c r="I1036" s="88"/>
      <c r="J1036" s="12"/>
      <c r="K1036" s="212" t="s">
        <v>64</v>
      </c>
      <c r="L1036" s="103"/>
      <c r="M1036" s="1"/>
      <c r="N1036" s="12"/>
      <c r="O1036" s="12"/>
      <c r="P1036" s="12"/>
      <c r="Q1036" s="12"/>
      <c r="R1036" s="12"/>
      <c r="S1036" s="12"/>
      <c r="T1036"/>
      <c r="U1036"/>
    </row>
    <row r="1037" spans="1:21" s="12" customFormat="1" ht="15" x14ac:dyDescent="0.25">
      <c r="A1037" s="65" t="s">
        <v>58</v>
      </c>
      <c r="B1037" s="142" t="s">
        <v>380</v>
      </c>
      <c r="C1037" s="142"/>
      <c r="D1037" s="142"/>
      <c r="E1037" s="142"/>
      <c r="F1037" s="142"/>
      <c r="G1037" s="142"/>
      <c r="H1037" s="55"/>
      <c r="I1037" s="86"/>
      <c r="J1037" s="154"/>
      <c r="K1037" s="212" t="s">
        <v>64</v>
      </c>
      <c r="L1037" s="103"/>
      <c r="M1037" s="1"/>
      <c r="N1037" s="35"/>
      <c r="O1037" s="38"/>
      <c r="P1037" s="38"/>
      <c r="Q1037" s="38"/>
      <c r="R1037" s="38"/>
      <c r="S1037" s="35"/>
    </row>
    <row r="1038" spans="1:21" s="12" customFormat="1" ht="15" x14ac:dyDescent="0.25">
      <c r="A1038" s="65" t="s">
        <v>59</v>
      </c>
      <c r="B1038" s="513" t="s">
        <v>393</v>
      </c>
      <c r="C1038" s="514"/>
      <c r="D1038" s="514"/>
      <c r="E1038" s="514"/>
      <c r="F1038" s="514"/>
      <c r="G1038" s="514"/>
      <c r="H1038" s="55"/>
      <c r="I1038" s="86"/>
      <c r="K1038" s="212" t="s">
        <v>197</v>
      </c>
      <c r="L1038" s="103"/>
      <c r="M1038" s="1"/>
    </row>
    <row r="1039" spans="1:21" s="12" customFormat="1" ht="15" x14ac:dyDescent="0.25">
      <c r="A1039" s="66" t="s">
        <v>60</v>
      </c>
      <c r="B1039" s="142" t="s">
        <v>73</v>
      </c>
      <c r="C1039" s="142"/>
      <c r="D1039" s="142"/>
      <c r="E1039" s="142"/>
      <c r="F1039" s="142"/>
      <c r="G1039" s="142"/>
      <c r="H1039" s="55"/>
      <c r="I1039" s="86"/>
      <c r="K1039" s="212" t="s">
        <v>64</v>
      </c>
      <c r="L1039" s="103"/>
      <c r="M1039" s="1"/>
    </row>
    <row r="1040" spans="1:21" s="12" customFormat="1" ht="15" x14ac:dyDescent="0.25">
      <c r="A1040" s="66" t="s">
        <v>57</v>
      </c>
      <c r="B1040" s="512" t="s">
        <v>71</v>
      </c>
      <c r="C1040" s="512"/>
      <c r="D1040" s="512"/>
      <c r="E1040" s="512"/>
      <c r="F1040" s="512"/>
      <c r="G1040" s="512"/>
      <c r="H1040" s="55"/>
      <c r="I1040" s="86"/>
      <c r="K1040" s="212" t="s">
        <v>64</v>
      </c>
      <c r="L1040" s="103"/>
      <c r="M1040" s="1"/>
    </row>
    <row r="1041" spans="1:21" s="12" customFormat="1" ht="15" x14ac:dyDescent="0.25">
      <c r="A1041" s="66" t="s">
        <v>139</v>
      </c>
      <c r="B1041" s="142" t="s">
        <v>64</v>
      </c>
      <c r="C1041" s="142"/>
      <c r="D1041" s="142"/>
      <c r="E1041" s="142"/>
      <c r="F1041" s="142"/>
      <c r="G1041" s="142"/>
      <c r="H1041" s="55"/>
      <c r="I1041" s="86"/>
      <c r="K1041" s="212" t="s">
        <v>64</v>
      </c>
      <c r="L1041" s="103"/>
      <c r="M1041" s="1"/>
      <c r="T1041" s="154"/>
      <c r="U1041" s="154"/>
    </row>
    <row r="1042" spans="1:21" s="12" customFormat="1" ht="15" x14ac:dyDescent="0.25">
      <c r="A1042" s="66" t="s">
        <v>140</v>
      </c>
      <c r="B1042" s="142" t="s">
        <v>64</v>
      </c>
      <c r="C1042" s="142"/>
      <c r="D1042" s="142"/>
      <c r="E1042" s="142"/>
      <c r="F1042" s="142"/>
      <c r="G1042" s="142"/>
      <c r="H1042" s="55"/>
      <c r="I1042" s="86"/>
      <c r="K1042" s="212" t="s">
        <v>64</v>
      </c>
      <c r="L1042" s="103"/>
      <c r="M1042" s="1"/>
      <c r="N1042" s="154"/>
      <c r="O1042" s="154"/>
      <c r="P1042" s="154"/>
      <c r="Q1042" s="154"/>
      <c r="R1042" s="154"/>
      <c r="S1042" s="154"/>
    </row>
    <row r="1043" spans="1:21" s="12" customFormat="1" ht="15" x14ac:dyDescent="0.25">
      <c r="A1043" s="66" t="s">
        <v>141</v>
      </c>
      <c r="B1043" s="142" t="s">
        <v>64</v>
      </c>
      <c r="C1043" s="142"/>
      <c r="D1043" s="142"/>
      <c r="E1043" s="142"/>
      <c r="F1043" s="142"/>
      <c r="G1043" s="142"/>
      <c r="H1043" s="55"/>
      <c r="I1043" s="86"/>
      <c r="K1043" s="212" t="s">
        <v>64</v>
      </c>
      <c r="L1043" s="103"/>
      <c r="M1043" s="1"/>
    </row>
    <row r="1044" spans="1:21" s="12" customFormat="1" ht="15" x14ac:dyDescent="0.25">
      <c r="A1044" s="66" t="s">
        <v>142</v>
      </c>
      <c r="B1044" s="29" t="s">
        <v>64</v>
      </c>
      <c r="C1044" s="142"/>
      <c r="D1044" s="142"/>
      <c r="E1044" s="142"/>
      <c r="F1044" s="142"/>
      <c r="G1044" s="142"/>
      <c r="H1044" s="55"/>
      <c r="I1044" s="86"/>
      <c r="K1044" s="212" t="s">
        <v>64</v>
      </c>
      <c r="L1044" s="103"/>
      <c r="M1044" s="1"/>
    </row>
    <row r="1045" spans="1:21" customFormat="1" ht="30" x14ac:dyDescent="0.25">
      <c r="A1045" s="67" t="s">
        <v>143</v>
      </c>
      <c r="B1045" s="142" t="str">
        <f>IF(B1035=$N$4,"Yes","No")</f>
        <v>No</v>
      </c>
      <c r="C1045" s="142"/>
      <c r="D1045" s="142"/>
      <c r="E1045" s="142"/>
      <c r="F1045" s="142"/>
      <c r="G1045" s="142"/>
      <c r="H1045" s="82"/>
      <c r="I1045" s="85"/>
      <c r="J1045" s="12"/>
      <c r="K1045" s="212" t="s">
        <v>64</v>
      </c>
      <c r="L1045" s="103"/>
      <c r="M1045" s="1"/>
      <c r="N1045" s="12"/>
      <c r="O1045" s="12"/>
      <c r="P1045" s="12"/>
      <c r="Q1045" s="12"/>
      <c r="R1045" s="12"/>
      <c r="S1045" s="12"/>
      <c r="T1045" s="12"/>
      <c r="U1045" s="12"/>
    </row>
    <row r="1046" spans="1:21" s="12" customFormat="1" ht="15" x14ac:dyDescent="0.25">
      <c r="A1046" s="65" t="s">
        <v>66</v>
      </c>
      <c r="B1046" s="512" t="s">
        <v>74</v>
      </c>
      <c r="C1046" s="512"/>
      <c r="D1046" s="512"/>
      <c r="E1046" s="512"/>
      <c r="F1046" s="512"/>
      <c r="G1046" s="512"/>
      <c r="H1046" s="55"/>
      <c r="I1046" s="86"/>
      <c r="J1046" s="34"/>
      <c r="K1046" s="212" t="s">
        <v>64</v>
      </c>
      <c r="L1046" s="103"/>
      <c r="M1046" s="1"/>
    </row>
    <row r="1047" spans="1:21" s="12" customFormat="1" ht="15" thickBot="1" x14ac:dyDescent="0.25">
      <c r="A1047" s="68"/>
      <c r="B1047" s="142"/>
      <c r="C1047" s="142"/>
      <c r="D1047" s="142"/>
      <c r="E1047" s="142"/>
      <c r="F1047" s="142"/>
      <c r="G1047" s="142"/>
      <c r="H1047" s="55"/>
      <c r="I1047" s="86"/>
      <c r="K1047" s="212" t="s">
        <v>64</v>
      </c>
      <c r="L1047" s="103"/>
      <c r="M1047" s="1"/>
    </row>
    <row r="1048" spans="1:21" s="12" customFormat="1" ht="15.75" thickBot="1" x14ac:dyDescent="0.3">
      <c r="A1048" s="204" t="s">
        <v>389</v>
      </c>
      <c r="B1048" s="533" t="s">
        <v>378</v>
      </c>
      <c r="C1048" s="534"/>
      <c r="D1048" s="534"/>
      <c r="E1048" s="534"/>
      <c r="F1048" s="534"/>
      <c r="G1048" s="534"/>
      <c r="H1048" s="535"/>
      <c r="I1048" s="86"/>
      <c r="K1048" s="212" t="s">
        <v>64</v>
      </c>
      <c r="L1048" s="103"/>
      <c r="M1048" s="1"/>
    </row>
    <row r="1049" spans="1:21" s="12" customFormat="1" ht="15" x14ac:dyDescent="0.25">
      <c r="A1049" s="65" t="s">
        <v>57</v>
      </c>
      <c r="B1049" s="142" t="s">
        <v>215</v>
      </c>
      <c r="C1049" s="142"/>
      <c r="D1049" s="142"/>
      <c r="E1049" s="142"/>
      <c r="F1049" s="142"/>
      <c r="G1049" s="142"/>
      <c r="H1049" s="55"/>
      <c r="I1049" s="86"/>
      <c r="K1049" s="212" t="s">
        <v>64</v>
      </c>
      <c r="L1049" s="103"/>
      <c r="M1049" s="1"/>
    </row>
    <row r="1050" spans="1:21" s="154" customFormat="1" ht="28.5" customHeight="1" x14ac:dyDescent="0.25">
      <c r="A1050" s="64"/>
      <c r="B1050" s="30" t="str">
        <f>CONCATENATE($O$2&amp;": "&amp;VLOOKUP($B1049,$N$3:$U$23,2,0))</f>
        <v>Font: Arial</v>
      </c>
      <c r="C1050" s="30" t="str">
        <f>CONCATENATE($P$2&amp;": "&amp;VLOOKUP($B1049,$N$3:$U$23,3,0))</f>
        <v>T-face: Normal</v>
      </c>
      <c r="D1050" s="30" t="str">
        <f>CONCATENATE($Q$2&amp;": "&amp;VLOOKUP($B1049,$N$3:$U$23,4,0))</f>
        <v>Font size: 11</v>
      </c>
      <c r="E1050" s="30" t="str">
        <f>CONCATENATE($R$2&amp;": "&amp;VLOOKUP($B1049,$N$3:$U$23,5,0))</f>
        <v>Row height: 30</v>
      </c>
      <c r="F1050" s="30" t="str">
        <f>CONCATENATE($S$2&amp;": "&amp;VLOOKUP($B1049,$N$3:$U$23,6,0))</f>
        <v>Text col: Black</v>
      </c>
      <c r="G1050" s="30" t="str">
        <f>CONCATENATE($T$2&amp;": "&amp;VLOOKUP($B1049,$N$3:$U$23,7,0))</f>
        <v>BG col: White</v>
      </c>
      <c r="H1050" s="80" t="str">
        <f>CONCATENATE($U$2&amp;": "&amp;VLOOKUP($B1049,$N$3:$U$23,8,0))</f>
        <v>Just: Left</v>
      </c>
      <c r="I1050" s="88"/>
      <c r="J1050" s="12"/>
      <c r="K1050" s="212" t="s">
        <v>64</v>
      </c>
      <c r="L1050" s="103"/>
      <c r="M1050" s="1"/>
      <c r="N1050" s="12"/>
      <c r="O1050" s="12"/>
      <c r="P1050" s="12"/>
      <c r="Q1050" s="12"/>
      <c r="R1050" s="12"/>
      <c r="S1050" s="12"/>
      <c r="T1050"/>
      <c r="U1050"/>
    </row>
    <row r="1051" spans="1:21" s="12" customFormat="1" ht="15" x14ac:dyDescent="0.25">
      <c r="A1051" s="65" t="s">
        <v>58</v>
      </c>
      <c r="B1051" s="142" t="s">
        <v>380</v>
      </c>
      <c r="C1051" s="142"/>
      <c r="D1051" s="142"/>
      <c r="E1051" s="142"/>
      <c r="F1051" s="142"/>
      <c r="G1051" s="142"/>
      <c r="H1051" s="55"/>
      <c r="I1051" s="86"/>
      <c r="J1051" s="154"/>
      <c r="K1051" s="212" t="s">
        <v>64</v>
      </c>
      <c r="L1051" s="103"/>
      <c r="M1051" s="1"/>
      <c r="N1051" s="35"/>
      <c r="O1051" s="38"/>
      <c r="P1051" s="38"/>
      <c r="Q1051" s="38"/>
      <c r="R1051" s="38"/>
      <c r="S1051" s="35"/>
    </row>
    <row r="1052" spans="1:21" s="12" customFormat="1" ht="29.45" customHeight="1" x14ac:dyDescent="0.25">
      <c r="A1052" s="192" t="s">
        <v>59</v>
      </c>
      <c r="B1052" s="515" t="str">
        <f>IFERROR(IF(OR(B1024&lt;=0,B1024="Invalid data entered!"),"• You have not correctly completed Step1 - Loan details or Step 2 - Borrowing expenses so we cannot calculate
  any claim amounts. Check Guidance on field entries for more information.",IF(B1024&lt;=100,"• As your deductible borrowing expenses are less than or equal to $100, they are fully deductible in the year you incur
  them.",IF(AND(B1024&gt;100,B489&lt;=5),CONCATENATE("• Your deductible borrowing expenses have been apportioned over the loan term."),CONCATENATE("• Your deductible borrowing expenses have been apportioned over ",B1065," years.",CHAR(10),"• This is the shorter of 5 years or the loan term of ",B489," years.")))),"Invalid data entered!")</f>
        <v>• You have not correctly completed Step1 - Loan details or Step 2 - Borrowing expenses so we cannot calculate
  any claim amounts. Check Guidance on field entries for more information.</v>
      </c>
      <c r="C1052" s="516"/>
      <c r="D1052" s="516"/>
      <c r="E1052" s="516"/>
      <c r="F1052" s="516"/>
      <c r="G1052" s="516"/>
      <c r="H1052" s="55"/>
      <c r="I1052" s="86"/>
      <c r="K1052" s="212" t="s">
        <v>197</v>
      </c>
      <c r="L1052" s="103"/>
      <c r="M1052" s="1"/>
    </row>
    <row r="1053" spans="1:21" s="12" customFormat="1" ht="15" x14ac:dyDescent="0.25">
      <c r="A1053" s="66" t="s">
        <v>60</v>
      </c>
      <c r="B1053" s="142" t="s">
        <v>73</v>
      </c>
      <c r="C1053" s="142"/>
      <c r="D1053" s="142"/>
      <c r="E1053" s="142"/>
      <c r="F1053" s="142"/>
      <c r="G1053" s="142"/>
      <c r="H1053" s="55"/>
      <c r="I1053" s="86"/>
      <c r="K1053" s="212" t="s">
        <v>64</v>
      </c>
      <c r="L1053" s="103"/>
      <c r="M1053" s="1"/>
    </row>
    <row r="1054" spans="1:21" s="12" customFormat="1" ht="15" x14ac:dyDescent="0.25">
      <c r="A1054" s="66" t="s">
        <v>57</v>
      </c>
      <c r="B1054" s="512" t="s">
        <v>71</v>
      </c>
      <c r="C1054" s="512"/>
      <c r="D1054" s="512"/>
      <c r="E1054" s="512"/>
      <c r="F1054" s="512"/>
      <c r="G1054" s="512"/>
      <c r="H1054" s="55"/>
      <c r="I1054" s="86"/>
      <c r="K1054" s="212" t="s">
        <v>64</v>
      </c>
      <c r="L1054" s="103"/>
      <c r="M1054" s="1"/>
    </row>
    <row r="1055" spans="1:21" s="12" customFormat="1" ht="15" x14ac:dyDescent="0.25">
      <c r="A1055" s="66" t="s">
        <v>139</v>
      </c>
      <c r="B1055" s="142" t="s">
        <v>64</v>
      </c>
      <c r="C1055" s="142"/>
      <c r="D1055" s="142"/>
      <c r="E1055" s="142"/>
      <c r="F1055" s="142"/>
      <c r="G1055" s="142"/>
      <c r="H1055" s="55"/>
      <c r="I1055" s="86"/>
      <c r="K1055" s="212" t="s">
        <v>64</v>
      </c>
      <c r="L1055" s="103"/>
      <c r="M1055" s="1"/>
      <c r="T1055" s="154"/>
      <c r="U1055" s="154"/>
    </row>
    <row r="1056" spans="1:21" s="12" customFormat="1" ht="15" x14ac:dyDescent="0.25">
      <c r="A1056" s="66" t="s">
        <v>140</v>
      </c>
      <c r="B1056" s="142" t="s">
        <v>64</v>
      </c>
      <c r="C1056" s="142"/>
      <c r="D1056" s="142"/>
      <c r="E1056" s="142"/>
      <c r="F1056" s="142"/>
      <c r="G1056" s="142"/>
      <c r="H1056" s="55"/>
      <c r="I1056" s="86"/>
      <c r="K1056" s="212" t="s">
        <v>64</v>
      </c>
      <c r="L1056" s="103"/>
      <c r="M1056" s="1"/>
      <c r="N1056" s="154"/>
      <c r="O1056" s="154"/>
      <c r="P1056" s="154"/>
      <c r="Q1056" s="154"/>
      <c r="R1056" s="154"/>
      <c r="S1056" s="154"/>
    </row>
    <row r="1057" spans="1:21" s="12" customFormat="1" ht="15" x14ac:dyDescent="0.25">
      <c r="A1057" s="66" t="s">
        <v>141</v>
      </c>
      <c r="B1057" s="142" t="s">
        <v>64</v>
      </c>
      <c r="C1057" s="142"/>
      <c r="D1057" s="142"/>
      <c r="E1057" s="142"/>
      <c r="F1057" s="142"/>
      <c r="G1057" s="142"/>
      <c r="H1057" s="55"/>
      <c r="I1057" s="86"/>
      <c r="K1057" s="212" t="s">
        <v>64</v>
      </c>
      <c r="L1057" s="103"/>
      <c r="M1057" s="1"/>
    </row>
    <row r="1058" spans="1:21" s="12" customFormat="1" ht="15" x14ac:dyDescent="0.25">
      <c r="A1058" s="66" t="s">
        <v>142</v>
      </c>
      <c r="B1058" s="29" t="s">
        <v>64</v>
      </c>
      <c r="C1058" s="142"/>
      <c r="D1058" s="142"/>
      <c r="E1058" s="142"/>
      <c r="F1058" s="142"/>
      <c r="G1058" s="142"/>
      <c r="H1058" s="55"/>
      <c r="I1058" s="86"/>
      <c r="K1058" s="212" t="s">
        <v>64</v>
      </c>
      <c r="L1058" s="103"/>
      <c r="M1058" s="1"/>
    </row>
    <row r="1059" spans="1:21" customFormat="1" ht="30" x14ac:dyDescent="0.25">
      <c r="A1059" s="67" t="s">
        <v>143</v>
      </c>
      <c r="B1059" s="142" t="str">
        <f>IF(B1049=$N$4,"Yes","No")</f>
        <v>No</v>
      </c>
      <c r="C1059" s="142"/>
      <c r="D1059" s="142"/>
      <c r="E1059" s="142"/>
      <c r="F1059" s="142"/>
      <c r="G1059" s="142"/>
      <c r="H1059" s="82"/>
      <c r="I1059" s="85"/>
      <c r="J1059" s="12"/>
      <c r="K1059" s="212" t="s">
        <v>64</v>
      </c>
      <c r="L1059" s="103"/>
      <c r="M1059" s="1"/>
      <c r="N1059" s="12"/>
      <c r="O1059" s="12"/>
      <c r="P1059" s="12"/>
      <c r="Q1059" s="12"/>
      <c r="R1059" s="12"/>
      <c r="S1059" s="12"/>
      <c r="T1059" s="12"/>
      <c r="U1059" s="12"/>
    </row>
    <row r="1060" spans="1:21" s="12" customFormat="1" ht="15" x14ac:dyDescent="0.25">
      <c r="A1060" s="65" t="s">
        <v>66</v>
      </c>
      <c r="B1060" s="512" t="s">
        <v>74</v>
      </c>
      <c r="C1060" s="512"/>
      <c r="D1060" s="512"/>
      <c r="E1060" s="512"/>
      <c r="F1060" s="512"/>
      <c r="G1060" s="512"/>
      <c r="H1060" s="55"/>
      <c r="I1060" s="86"/>
      <c r="J1060" s="34"/>
      <c r="K1060" s="212" t="s">
        <v>64</v>
      </c>
      <c r="L1060" s="103"/>
      <c r="M1060" s="1"/>
    </row>
    <row r="1061" spans="1:21" s="12" customFormat="1" x14ac:dyDescent="0.2">
      <c r="A1061" s="68"/>
      <c r="B1061" s="142"/>
      <c r="C1061" s="142"/>
      <c r="D1061" s="142"/>
      <c r="E1061" s="142"/>
      <c r="F1061" s="142"/>
      <c r="G1061" s="142"/>
      <c r="H1061" s="55"/>
      <c r="I1061" s="86"/>
      <c r="K1061" s="212" t="s">
        <v>64</v>
      </c>
      <c r="L1061" s="103"/>
      <c r="M1061" s="1"/>
    </row>
    <row r="1062" spans="1:21" s="12" customFormat="1" ht="15" x14ac:dyDescent="0.25">
      <c r="A1062" s="219" t="s">
        <v>66</v>
      </c>
      <c r="B1062" s="223" t="s">
        <v>414</v>
      </c>
      <c r="C1062" s="221"/>
      <c r="D1062" s="222"/>
      <c r="E1062" s="178"/>
      <c r="F1062" s="178"/>
      <c r="G1062" s="178"/>
      <c r="H1062" s="55"/>
      <c r="I1062" s="86"/>
      <c r="K1062" s="212" t="s">
        <v>64</v>
      </c>
      <c r="L1062" s="103"/>
      <c r="M1062" s="1"/>
    </row>
    <row r="1063" spans="1:21" s="12" customFormat="1" ht="15.75" thickBot="1" x14ac:dyDescent="0.3">
      <c r="A1063" s="168"/>
      <c r="B1063" s="177"/>
      <c r="C1063" s="178"/>
      <c r="D1063" s="178"/>
      <c r="E1063" s="178"/>
      <c r="F1063" s="178"/>
      <c r="G1063" s="178"/>
      <c r="H1063" s="55"/>
      <c r="I1063" s="86"/>
      <c r="K1063" s="212" t="s">
        <v>64</v>
      </c>
      <c r="L1063" s="103"/>
      <c r="M1063" s="1"/>
    </row>
    <row r="1064" spans="1:21" s="12" customFormat="1" ht="15.75" thickBot="1" x14ac:dyDescent="0.3">
      <c r="A1064" s="204"/>
      <c r="B1064" s="533" t="s">
        <v>410</v>
      </c>
      <c r="C1064" s="534"/>
      <c r="D1064" s="534"/>
      <c r="E1064" s="534"/>
      <c r="F1064" s="534"/>
      <c r="G1064" s="534"/>
      <c r="H1064" s="535"/>
      <c r="I1064" s="86"/>
      <c r="K1064" s="212" t="s">
        <v>64</v>
      </c>
      <c r="L1064" s="103"/>
      <c r="M1064" s="1"/>
    </row>
    <row r="1065" spans="1:21" s="12" customFormat="1" ht="15" x14ac:dyDescent="0.25">
      <c r="A1065" s="169"/>
      <c r="B1065" s="171">
        <f>IF(AND(B1024&lt;=100,B489&lt;=5),1,IF(AND(B1024&gt;100,B489&lt;=5),B489,5))</f>
        <v>5</v>
      </c>
      <c r="C1065" s="178"/>
      <c r="D1065" s="178"/>
      <c r="E1065" s="178"/>
      <c r="F1065" s="178"/>
      <c r="G1065" s="178"/>
      <c r="H1065" s="55"/>
      <c r="I1065" s="86"/>
      <c r="K1065" s="212" t="s">
        <v>64</v>
      </c>
      <c r="L1065" s="103"/>
      <c r="M1065" s="1"/>
    </row>
    <row r="1066" spans="1:21" s="12" customFormat="1" ht="15" x14ac:dyDescent="0.25">
      <c r="A1066" s="219" t="s">
        <v>66</v>
      </c>
      <c r="B1066" s="224" t="s">
        <v>418</v>
      </c>
      <c r="C1066" s="178"/>
      <c r="D1066" s="178"/>
      <c r="E1066" s="178"/>
      <c r="F1066" s="178"/>
      <c r="G1066" s="178"/>
      <c r="H1066" s="55"/>
      <c r="I1066" s="86"/>
      <c r="K1066" s="212" t="s">
        <v>64</v>
      </c>
      <c r="L1066" s="103"/>
      <c r="M1066" s="1"/>
    </row>
    <row r="1067" spans="1:21" s="12" customFormat="1" ht="15" x14ac:dyDescent="0.25">
      <c r="A1067" s="220"/>
      <c r="B1067" s="225" t="s">
        <v>416</v>
      </c>
      <c r="C1067" s="178"/>
      <c r="D1067" s="178"/>
      <c r="E1067" s="178"/>
      <c r="F1067" s="178"/>
      <c r="G1067" s="178"/>
      <c r="H1067" s="55"/>
      <c r="I1067" s="86"/>
      <c r="K1067" s="212" t="s">
        <v>64</v>
      </c>
      <c r="L1067" s="103"/>
      <c r="M1067" s="1"/>
    </row>
    <row r="1068" spans="1:21" s="12" customFormat="1" ht="29.1" customHeight="1" x14ac:dyDescent="0.25">
      <c r="A1068" s="220"/>
      <c r="B1068" s="543" t="s">
        <v>417</v>
      </c>
      <c r="C1068" s="544"/>
      <c r="D1068" s="544"/>
      <c r="E1068" s="544"/>
      <c r="F1068" s="544"/>
      <c r="G1068" s="544"/>
      <c r="H1068" s="545"/>
      <c r="I1068" s="86"/>
      <c r="K1068" s="212" t="s">
        <v>64</v>
      </c>
      <c r="L1068" s="103"/>
      <c r="M1068" s="1"/>
    </row>
    <row r="1069" spans="1:21" s="12" customFormat="1" ht="15" x14ac:dyDescent="0.25">
      <c r="A1069" s="220"/>
      <c r="B1069" s="225" t="s">
        <v>419</v>
      </c>
      <c r="C1069" s="178"/>
      <c r="D1069" s="178"/>
      <c r="E1069" s="178"/>
      <c r="F1069" s="178"/>
      <c r="G1069" s="178"/>
      <c r="H1069" s="55"/>
      <c r="I1069" s="86"/>
      <c r="K1069" s="212" t="s">
        <v>64</v>
      </c>
      <c r="L1069" s="103"/>
      <c r="M1069" s="1"/>
    </row>
    <row r="1070" spans="1:21" s="12" customFormat="1" ht="15.75" thickBot="1" x14ac:dyDescent="0.3">
      <c r="A1070" s="168"/>
      <c r="B1070" s="177"/>
      <c r="C1070" s="178"/>
      <c r="D1070" s="178"/>
      <c r="E1070" s="178"/>
      <c r="F1070" s="178"/>
      <c r="G1070" s="178"/>
      <c r="H1070" s="55"/>
      <c r="I1070" s="86"/>
      <c r="K1070" s="212" t="s">
        <v>64</v>
      </c>
      <c r="L1070" s="103"/>
      <c r="M1070" s="1"/>
    </row>
    <row r="1071" spans="1:21" s="12" customFormat="1" ht="15.75" thickBot="1" x14ac:dyDescent="0.3">
      <c r="A1071" s="204"/>
      <c r="B1071" s="533" t="s">
        <v>411</v>
      </c>
      <c r="C1071" s="534"/>
      <c r="D1071" s="534"/>
      <c r="E1071" s="534"/>
      <c r="F1071" s="534"/>
      <c r="G1071" s="534"/>
      <c r="H1071" s="535"/>
      <c r="I1071" s="86"/>
      <c r="K1071" s="212" t="s">
        <v>64</v>
      </c>
      <c r="L1071" s="103"/>
      <c r="M1071" s="1"/>
    </row>
    <row r="1072" spans="1:21" s="2" customFormat="1" ht="15" x14ac:dyDescent="0.25">
      <c r="A1072" s="168"/>
      <c r="B1072" s="180" t="s">
        <v>387</v>
      </c>
      <c r="C1072" s="180" t="s">
        <v>384</v>
      </c>
      <c r="D1072" s="180" t="s">
        <v>385</v>
      </c>
      <c r="E1072" s="181" t="s">
        <v>386</v>
      </c>
      <c r="F1072" s="178"/>
      <c r="G1072" s="178"/>
      <c r="H1072" s="55"/>
      <c r="I1072" s="172"/>
      <c r="K1072" s="212" t="s">
        <v>64</v>
      </c>
      <c r="L1072" s="173"/>
      <c r="M1072" s="174"/>
    </row>
    <row r="1073" spans="1:13" s="12" customFormat="1" ht="15" x14ac:dyDescent="0.25">
      <c r="A1073" s="169"/>
      <c r="B1073" s="256">
        <f>IF(MONTH(B461)&lt;=6,YEAR(B461),YEAR(B461)+1)</f>
        <v>1900</v>
      </c>
      <c r="C1073" s="170">
        <f>DATE(B$1073-1,6,30)</f>
        <v>693778</v>
      </c>
      <c r="D1073" s="176" t="str">
        <f t="shared" ref="D1073:D1079" si="0">TEXT(C1073,"yy")</f>
        <v>99</v>
      </c>
      <c r="E1073" s="41"/>
      <c r="F1073" s="178"/>
      <c r="G1073" s="178"/>
      <c r="H1073" s="55"/>
      <c r="I1073" s="86"/>
      <c r="K1073" s="212" t="s">
        <v>64</v>
      </c>
      <c r="L1073" s="103"/>
      <c r="M1073" s="1"/>
    </row>
    <row r="1074" spans="1:13" s="12" customFormat="1" ht="15" x14ac:dyDescent="0.25">
      <c r="A1074" s="169"/>
      <c r="B1074" s="257">
        <f>DATE($B$1073,6,30)</f>
        <v>182</v>
      </c>
      <c r="C1074" s="170">
        <f>DATE($B$1073,6,30)</f>
        <v>182</v>
      </c>
      <c r="D1074" s="176" t="str">
        <f t="shared" si="0"/>
        <v>00</v>
      </c>
      <c r="E1074" s="166" t="str">
        <f t="shared" ref="E1074:E1079" si="1">CONCATENATE("20",D1073,"-",D1074)</f>
        <v>2099-00</v>
      </c>
      <c r="F1074" s="178"/>
      <c r="G1074" s="178"/>
      <c r="H1074" s="55"/>
      <c r="I1074" s="86"/>
      <c r="K1074" s="212" t="s">
        <v>64</v>
      </c>
      <c r="L1074" s="103"/>
      <c r="M1074" s="1"/>
    </row>
    <row r="1075" spans="1:13" s="12" customFormat="1" ht="15" x14ac:dyDescent="0.25">
      <c r="A1075" s="169"/>
      <c r="B1075" s="175">
        <f>DATE($B$1073+1,6,30)</f>
        <v>547</v>
      </c>
      <c r="C1075" s="170">
        <f>DATE($B$1073+1,6,30)</f>
        <v>547</v>
      </c>
      <c r="D1075" s="176" t="str">
        <f t="shared" si="0"/>
        <v>01</v>
      </c>
      <c r="E1075" s="166" t="str">
        <f t="shared" si="1"/>
        <v>2000-01</v>
      </c>
      <c r="F1075" s="178"/>
      <c r="G1075" s="178"/>
      <c r="H1075" s="55"/>
      <c r="I1075" s="86"/>
      <c r="K1075" s="212" t="s">
        <v>64</v>
      </c>
      <c r="L1075" s="103"/>
      <c r="M1075" s="1"/>
    </row>
    <row r="1076" spans="1:13" s="12" customFormat="1" ht="15" x14ac:dyDescent="0.25">
      <c r="A1076" s="169"/>
      <c r="B1076" s="175">
        <f>DATE($B$1073+2,6,30)</f>
        <v>912</v>
      </c>
      <c r="C1076" s="170">
        <f>DATE($B$1073+2,6,30)</f>
        <v>912</v>
      </c>
      <c r="D1076" s="176" t="str">
        <f t="shared" si="0"/>
        <v>02</v>
      </c>
      <c r="E1076" s="166" t="str">
        <f t="shared" si="1"/>
        <v>2001-02</v>
      </c>
      <c r="F1076" s="178"/>
      <c r="G1076" s="178"/>
      <c r="H1076" s="55"/>
      <c r="I1076" s="86"/>
      <c r="K1076" s="212" t="s">
        <v>64</v>
      </c>
      <c r="L1076" s="103"/>
      <c r="M1076" s="1"/>
    </row>
    <row r="1077" spans="1:13" s="12" customFormat="1" ht="15" x14ac:dyDescent="0.25">
      <c r="A1077" s="169"/>
      <c r="B1077" s="175">
        <f>DATE($B$1073+3,6,30)</f>
        <v>1277</v>
      </c>
      <c r="C1077" s="170">
        <f>DATE($B$1073+3,6,30)</f>
        <v>1277</v>
      </c>
      <c r="D1077" s="176" t="str">
        <f t="shared" si="0"/>
        <v>03</v>
      </c>
      <c r="E1077" s="166" t="str">
        <f t="shared" si="1"/>
        <v>2002-03</v>
      </c>
      <c r="F1077" s="178"/>
      <c r="G1077" s="178"/>
      <c r="H1077" s="55"/>
      <c r="I1077" s="86"/>
      <c r="K1077" s="212" t="s">
        <v>64</v>
      </c>
      <c r="L1077" s="103"/>
      <c r="M1077" s="1"/>
    </row>
    <row r="1078" spans="1:13" s="12" customFormat="1" ht="15" x14ac:dyDescent="0.25">
      <c r="A1078" s="169"/>
      <c r="B1078" s="175">
        <f>DATE($B$1073+4,6,30)</f>
        <v>1643</v>
      </c>
      <c r="C1078" s="170">
        <f>DATE($B$1073+4,6,30)</f>
        <v>1643</v>
      </c>
      <c r="D1078" s="176" t="str">
        <f t="shared" si="0"/>
        <v>04</v>
      </c>
      <c r="E1078" s="166" t="str">
        <f t="shared" si="1"/>
        <v>2003-04</v>
      </c>
      <c r="F1078" s="178"/>
      <c r="G1078" s="178"/>
      <c r="H1078" s="55"/>
      <c r="I1078" s="86"/>
      <c r="K1078" s="212" t="s">
        <v>64</v>
      </c>
      <c r="L1078" s="103"/>
      <c r="M1078" s="1"/>
    </row>
    <row r="1079" spans="1:13" s="12" customFormat="1" ht="15" x14ac:dyDescent="0.25">
      <c r="A1079" s="169"/>
      <c r="B1079" s="175">
        <f>DATE($B$1073+5,6,30)</f>
        <v>2008</v>
      </c>
      <c r="C1079" s="170">
        <f>DATE($B$1073+5,6,30)</f>
        <v>2008</v>
      </c>
      <c r="D1079" s="176" t="str">
        <f t="shared" si="0"/>
        <v>05</v>
      </c>
      <c r="E1079" s="166" t="str">
        <f t="shared" si="1"/>
        <v>2004-05</v>
      </c>
      <c r="F1079" s="178"/>
      <c r="G1079" s="178"/>
      <c r="H1079" s="55"/>
      <c r="I1079" s="86"/>
      <c r="K1079" s="212" t="s">
        <v>64</v>
      </c>
      <c r="L1079" s="103"/>
      <c r="M1079" s="1"/>
    </row>
    <row r="1080" spans="1:13" s="12" customFormat="1" ht="27.95" customHeight="1" x14ac:dyDescent="0.25">
      <c r="A1080" s="219" t="s">
        <v>66</v>
      </c>
      <c r="B1080" s="546" t="s">
        <v>415</v>
      </c>
      <c r="C1080" s="547"/>
      <c r="D1080" s="547"/>
      <c r="E1080" s="547"/>
      <c r="F1080" s="547"/>
      <c r="G1080" s="547"/>
      <c r="H1080" s="548"/>
      <c r="I1080" s="86"/>
      <c r="K1080" s="212" t="s">
        <v>64</v>
      </c>
      <c r="L1080" s="103"/>
      <c r="M1080" s="1"/>
    </row>
    <row r="1081" spans="1:13" s="12" customFormat="1" ht="15.75" thickBot="1" x14ac:dyDescent="0.3">
      <c r="A1081" s="168"/>
      <c r="B1081" s="177"/>
      <c r="C1081" s="178"/>
      <c r="D1081" s="178"/>
      <c r="E1081" s="178"/>
      <c r="F1081" s="178"/>
      <c r="G1081" s="178"/>
      <c r="H1081" s="55"/>
      <c r="I1081" s="86"/>
      <c r="K1081" s="212" t="s">
        <v>64</v>
      </c>
      <c r="L1081" s="103"/>
      <c r="M1081" s="1"/>
    </row>
    <row r="1082" spans="1:13" s="12" customFormat="1" ht="15.75" thickBot="1" x14ac:dyDescent="0.3">
      <c r="A1082" s="204"/>
      <c r="B1082" s="533" t="s">
        <v>460</v>
      </c>
      <c r="C1082" s="534"/>
      <c r="D1082" s="534"/>
      <c r="E1082" s="534"/>
      <c r="F1082" s="534"/>
      <c r="G1082" s="534"/>
      <c r="H1082" s="535"/>
      <c r="I1082" s="86"/>
      <c r="K1082" s="212" t="s">
        <v>197</v>
      </c>
      <c r="L1082" s="103"/>
      <c r="M1082" s="1"/>
    </row>
    <row r="1083" spans="1:13" s="12" customFormat="1" ht="15" x14ac:dyDescent="0.25">
      <c r="A1083" s="260" t="s">
        <v>445</v>
      </c>
      <c r="B1083" s="261">
        <f>B461</f>
        <v>0</v>
      </c>
      <c r="C1083" s="13"/>
      <c r="D1083" s="13"/>
      <c r="E1083" s="262"/>
      <c r="F1083" s="263"/>
      <c r="G1083" s="178"/>
      <c r="H1083" s="55"/>
      <c r="I1083" s="86"/>
      <c r="K1083" s="212" t="s">
        <v>197</v>
      </c>
      <c r="L1083" s="103"/>
      <c r="M1083" s="1"/>
    </row>
    <row r="1084" spans="1:13" s="12" customFormat="1" ht="15" x14ac:dyDescent="0.2">
      <c r="A1084" s="260" t="s">
        <v>446</v>
      </c>
      <c r="B1084" s="264">
        <f>B1024</f>
        <v>0</v>
      </c>
      <c r="C1084" s="13"/>
      <c r="D1084" s="13"/>
      <c r="E1084" s="265"/>
      <c r="F1084" s="13"/>
      <c r="G1084" s="178"/>
      <c r="H1084" s="55"/>
      <c r="I1084" s="86"/>
      <c r="K1084" s="212" t="s">
        <v>197</v>
      </c>
      <c r="L1084" s="103"/>
      <c r="M1084" s="1"/>
    </row>
    <row r="1085" spans="1:13" s="12" customFormat="1" ht="15" x14ac:dyDescent="0.2">
      <c r="A1085" s="260" t="s">
        <v>448</v>
      </c>
      <c r="B1085" s="228">
        <f>IF(MONTH(B1083)&lt;=6,YEAR(B1083),YEAR(B1083)+1)</f>
        <v>1900</v>
      </c>
      <c r="C1085" s="13"/>
      <c r="D1085" s="13"/>
      <c r="E1085" s="265"/>
      <c r="F1085" s="13"/>
      <c r="G1085" s="178"/>
      <c r="H1085" s="55"/>
      <c r="I1085" s="86"/>
      <c r="K1085" s="212" t="s">
        <v>197</v>
      </c>
      <c r="L1085" s="103"/>
      <c r="M1085" s="1"/>
    </row>
    <row r="1086" spans="1:13" s="12" customFormat="1" ht="15" x14ac:dyDescent="0.2">
      <c r="A1086" s="260" t="s">
        <v>447</v>
      </c>
      <c r="B1086" s="266" t="str">
        <f>B489</f>
        <v>- Select -</v>
      </c>
      <c r="C1086" s="13"/>
      <c r="D1086" s="13"/>
      <c r="E1086" s="265"/>
      <c r="F1086" s="13"/>
      <c r="G1086" s="178"/>
      <c r="H1086" s="55"/>
      <c r="I1086" s="86"/>
      <c r="K1086" s="212" t="s">
        <v>197</v>
      </c>
      <c r="L1086" s="103"/>
      <c r="M1086" s="1"/>
    </row>
    <row r="1087" spans="1:13" s="12" customFormat="1" x14ac:dyDescent="0.2">
      <c r="A1087" s="259"/>
      <c r="B1087" s="13"/>
      <c r="C1087" s="13"/>
      <c r="D1087" s="13"/>
      <c r="E1087" s="13"/>
      <c r="F1087" s="13"/>
      <c r="G1087" s="178"/>
      <c r="H1087" s="55"/>
      <c r="I1087" s="86"/>
      <c r="K1087" s="212" t="s">
        <v>197</v>
      </c>
      <c r="L1087" s="103"/>
      <c r="M1087" s="1"/>
    </row>
    <row r="1088" spans="1:13" s="12" customFormat="1" ht="30" x14ac:dyDescent="0.2">
      <c r="A1088" s="260" t="s">
        <v>449</v>
      </c>
      <c r="B1088" s="268" t="s">
        <v>462</v>
      </c>
      <c r="C1088" s="268" t="s">
        <v>440</v>
      </c>
      <c r="D1088" s="268" t="s">
        <v>444</v>
      </c>
      <c r="E1088" s="268" t="s">
        <v>441</v>
      </c>
      <c r="F1088" s="268" t="s">
        <v>442</v>
      </c>
      <c r="G1088" s="178"/>
      <c r="H1088" s="55"/>
      <c r="I1088" s="86"/>
      <c r="K1088" s="212" t="s">
        <v>197</v>
      </c>
      <c r="L1088" s="103"/>
      <c r="M1088" s="1"/>
    </row>
    <row r="1089" spans="1:13" s="12" customFormat="1" x14ac:dyDescent="0.2">
      <c r="A1089" s="259"/>
      <c r="B1089" s="269">
        <f>DATE($B$1085-1,7,1)</f>
        <v>693779</v>
      </c>
      <c r="C1089" s="270">
        <f>DATE($B$1085,6,30)</f>
        <v>182</v>
      </c>
      <c r="D1089" s="281">
        <f>C1089-B1089+1</f>
        <v>-693596</v>
      </c>
      <c r="E1089" s="282">
        <f>DATE(YEAR($B$1083)+(MONTH($B$1083)&gt;6)*1,6,30)-($B$1083-1)</f>
        <v>183</v>
      </c>
      <c r="F1089" s="297">
        <f t="shared" ref="F1089:F1094" si="2">$B$1084*E1089/((DATE(YEAR($B$1083)+5,MONTH($B$1083),DAY($B$1083)))-$B$1083)</f>
        <v>0</v>
      </c>
      <c r="G1089" s="178"/>
      <c r="H1089" s="55"/>
      <c r="I1089" s="86"/>
      <c r="K1089" s="212" t="s">
        <v>197</v>
      </c>
      <c r="L1089" s="103"/>
      <c r="M1089" s="1"/>
    </row>
    <row r="1090" spans="1:13" s="12" customFormat="1" x14ac:dyDescent="0.2">
      <c r="A1090" s="259"/>
      <c r="B1090" s="269">
        <f>DATE($B$1085,7,1)</f>
        <v>183</v>
      </c>
      <c r="C1090" s="270">
        <f>DATE($B$1085+1,6,30)</f>
        <v>547</v>
      </c>
      <c r="D1090" s="281">
        <f t="shared" ref="D1090:D1094" si="3">C1090-B1090+1</f>
        <v>365</v>
      </c>
      <c r="E1090" s="282">
        <f>DATE(YEAR(C1090)+(MONTH(C1090)&gt;6)*1,6,30)-C1089</f>
        <v>365</v>
      </c>
      <c r="F1090" s="297">
        <f t="shared" si="2"/>
        <v>0</v>
      </c>
      <c r="G1090" s="178"/>
      <c r="H1090" s="55"/>
      <c r="I1090" s="86"/>
      <c r="K1090" s="212" t="s">
        <v>197</v>
      </c>
      <c r="L1090" s="103"/>
      <c r="M1090" s="1"/>
    </row>
    <row r="1091" spans="1:13" s="12" customFormat="1" x14ac:dyDescent="0.2">
      <c r="A1091" s="259"/>
      <c r="B1091" s="269">
        <f>DATE($B$1085+1,7,1)</f>
        <v>548</v>
      </c>
      <c r="C1091" s="270">
        <f>DATE($B$1085+2,6,30)</f>
        <v>912</v>
      </c>
      <c r="D1091" s="281">
        <f t="shared" si="3"/>
        <v>365</v>
      </c>
      <c r="E1091" s="282">
        <f>DATE(YEAR(C1091)+(MONTH(C1091)&gt;6)*1,6,30)-C1090</f>
        <v>365</v>
      </c>
      <c r="F1091" s="297">
        <f t="shared" si="2"/>
        <v>0</v>
      </c>
      <c r="G1091" s="178"/>
      <c r="H1091" s="55"/>
      <c r="I1091" s="86"/>
      <c r="K1091" s="212" t="s">
        <v>197</v>
      </c>
      <c r="L1091" s="103"/>
      <c r="M1091" s="1"/>
    </row>
    <row r="1092" spans="1:13" s="12" customFormat="1" x14ac:dyDescent="0.2">
      <c r="A1092" s="259"/>
      <c r="B1092" s="269">
        <f>DATE($B$1085+2,7,1)</f>
        <v>913</v>
      </c>
      <c r="C1092" s="270">
        <f>DATE($B$1085+3,6,30)</f>
        <v>1277</v>
      </c>
      <c r="D1092" s="281">
        <f t="shared" si="3"/>
        <v>365</v>
      </c>
      <c r="E1092" s="282">
        <f>DATE(YEAR(C1092)+(MONTH(C1092)&gt;6)*1,6,30)-C1091</f>
        <v>365</v>
      </c>
      <c r="F1092" s="297">
        <f t="shared" si="2"/>
        <v>0</v>
      </c>
      <c r="G1092" s="178"/>
      <c r="H1092" s="55"/>
      <c r="I1092" s="86"/>
      <c r="K1092" s="212" t="s">
        <v>197</v>
      </c>
      <c r="L1092" s="103"/>
      <c r="M1092" s="1"/>
    </row>
    <row r="1093" spans="1:13" s="12" customFormat="1" x14ac:dyDescent="0.2">
      <c r="A1093" s="259"/>
      <c r="B1093" s="269">
        <f>DATE($B$1085+3,7,1)</f>
        <v>1278</v>
      </c>
      <c r="C1093" s="270">
        <f>DATE($B$1085+4,6,30)</f>
        <v>1643</v>
      </c>
      <c r="D1093" s="281">
        <f t="shared" si="3"/>
        <v>366</v>
      </c>
      <c r="E1093" s="282">
        <f>DATE(YEAR(C1093)+(MONTH(C1093)&gt;6)*1,6,30)-C1092</f>
        <v>366</v>
      </c>
      <c r="F1093" s="297">
        <f t="shared" si="2"/>
        <v>0</v>
      </c>
      <c r="G1093" s="178"/>
      <c r="H1093" s="55"/>
      <c r="I1093" s="86"/>
      <c r="K1093" s="212" t="s">
        <v>197</v>
      </c>
      <c r="L1093" s="103"/>
      <c r="M1093" s="1"/>
    </row>
    <row r="1094" spans="1:13" s="12" customFormat="1" x14ac:dyDescent="0.2">
      <c r="A1094" s="259"/>
      <c r="B1094" s="269">
        <f>DATE($B$1085+4,7,1)</f>
        <v>1644</v>
      </c>
      <c r="C1094" s="270">
        <f>DATE($B$1085+5,6,30)</f>
        <v>2008</v>
      </c>
      <c r="D1094" s="281">
        <f t="shared" si="3"/>
        <v>365</v>
      </c>
      <c r="E1094" s="282">
        <f>((DATE(YEAR($B$1083)+5,MONTH($B$1083),DAY($B$1083)))-$B$1083)-SUM($E$1089:$E$1093)</f>
        <v>183</v>
      </c>
      <c r="F1094" s="297">
        <f t="shared" si="2"/>
        <v>0</v>
      </c>
      <c r="G1094" s="178"/>
      <c r="H1094" s="55"/>
      <c r="I1094" s="86"/>
      <c r="K1094" s="212" t="s">
        <v>197</v>
      </c>
      <c r="L1094" s="103"/>
      <c r="M1094" s="1"/>
    </row>
    <row r="1095" spans="1:13" s="12" customFormat="1" ht="15" x14ac:dyDescent="0.2">
      <c r="A1095" s="259"/>
      <c r="B1095" s="274"/>
      <c r="C1095" s="271" t="s">
        <v>443</v>
      </c>
      <c r="D1095" s="271"/>
      <c r="E1095" s="272">
        <f>SUM(E1089:E1094)</f>
        <v>1827</v>
      </c>
      <c r="F1095" s="298">
        <f>SUM(F1089:F1094)</f>
        <v>0</v>
      </c>
      <c r="G1095" s="178"/>
      <c r="H1095" s="55"/>
      <c r="I1095" s="86"/>
      <c r="K1095" s="212" t="s">
        <v>197</v>
      </c>
      <c r="L1095" s="103"/>
      <c r="M1095" s="1"/>
    </row>
    <row r="1096" spans="1:13" s="12" customFormat="1" ht="15" x14ac:dyDescent="0.25">
      <c r="A1096" s="259"/>
      <c r="B1096" s="13"/>
      <c r="C1096" s="13"/>
      <c r="D1096" s="13"/>
      <c r="E1096" s="263"/>
      <c r="F1096" s="299"/>
      <c r="G1096" s="178"/>
      <c r="H1096" s="55"/>
      <c r="I1096" s="86"/>
      <c r="K1096" s="212" t="s">
        <v>64</v>
      </c>
      <c r="L1096" s="103"/>
      <c r="M1096" s="1"/>
    </row>
    <row r="1097" spans="1:13" s="12" customFormat="1" ht="30" x14ac:dyDescent="0.2">
      <c r="A1097" s="260" t="s">
        <v>450</v>
      </c>
      <c r="B1097" s="268" t="s">
        <v>462</v>
      </c>
      <c r="C1097" s="268" t="s">
        <v>440</v>
      </c>
      <c r="D1097" s="268" t="s">
        <v>444</v>
      </c>
      <c r="E1097" s="268" t="s">
        <v>441</v>
      </c>
      <c r="F1097" s="296" t="s">
        <v>442</v>
      </c>
      <c r="G1097" s="178"/>
      <c r="H1097" s="55"/>
      <c r="I1097" s="86"/>
      <c r="K1097" s="212" t="s">
        <v>197</v>
      </c>
      <c r="L1097" s="103"/>
      <c r="M1097" s="1"/>
    </row>
    <row r="1098" spans="1:13" s="12" customFormat="1" x14ac:dyDescent="0.2">
      <c r="A1098" s="259"/>
      <c r="B1098" s="269">
        <f>DATE($B$1085-1,7,1)</f>
        <v>693779</v>
      </c>
      <c r="C1098" s="270">
        <f>DATE($B$1085,6,30)</f>
        <v>182</v>
      </c>
      <c r="D1098" s="281">
        <f>C1098-B1098+1</f>
        <v>-693596</v>
      </c>
      <c r="E1098" s="282">
        <f>DATE(YEAR($B$1083)+(MONTH($B$1083)&gt;6)*1,6,30)-($B$1083-1)</f>
        <v>183</v>
      </c>
      <c r="F1098" s="297">
        <f>$B$1084*E1098/((DATE(YEAR($B$1083)+4,MONTH($B$1083),DAY($B$1083)))-$B$1083)</f>
        <v>0</v>
      </c>
      <c r="G1098" s="178"/>
      <c r="H1098" s="55"/>
      <c r="I1098" s="86"/>
      <c r="K1098" s="212" t="s">
        <v>197</v>
      </c>
      <c r="L1098" s="103"/>
      <c r="M1098" s="1"/>
    </row>
    <row r="1099" spans="1:13" s="12" customFormat="1" x14ac:dyDescent="0.2">
      <c r="A1099" s="259"/>
      <c r="B1099" s="269">
        <f>DATE($B$1085,7,1)</f>
        <v>183</v>
      </c>
      <c r="C1099" s="270">
        <f>DATE($B$1085+1,6,30)</f>
        <v>547</v>
      </c>
      <c r="D1099" s="281">
        <f t="shared" ref="D1099:D1102" si="4">C1099-B1099+1</f>
        <v>365</v>
      </c>
      <c r="E1099" s="282">
        <f>DATE(YEAR(C1099)+(MONTH(C1099)&gt;6)*1,6,30)-C1098</f>
        <v>365</v>
      </c>
      <c r="F1099" s="297">
        <f>$B$1084*E1099/((DATE(YEAR($B$1083)+4,MONTH($B$1083),DAY($B$1083)))-$B$1083)</f>
        <v>0</v>
      </c>
      <c r="G1099" s="178"/>
      <c r="H1099" s="55"/>
      <c r="I1099" s="86"/>
      <c r="K1099" s="212" t="s">
        <v>197</v>
      </c>
      <c r="L1099" s="103"/>
      <c r="M1099" s="1"/>
    </row>
    <row r="1100" spans="1:13" s="12" customFormat="1" x14ac:dyDescent="0.2">
      <c r="A1100" s="259"/>
      <c r="B1100" s="269">
        <f>DATE($B$1085+1,7,1)</f>
        <v>548</v>
      </c>
      <c r="C1100" s="270">
        <f>DATE($B$1085+2,6,30)</f>
        <v>912</v>
      </c>
      <c r="D1100" s="281">
        <f t="shared" si="4"/>
        <v>365</v>
      </c>
      <c r="E1100" s="282">
        <f>DATE(YEAR(C1100)+(MONTH(C1100)&gt;6)*1,6,30)-C1099</f>
        <v>365</v>
      </c>
      <c r="F1100" s="297">
        <f>$B$1084*E1100/((DATE(YEAR($B$1083)+4,MONTH($B$1083),DAY($B$1083)))-$B$1083)</f>
        <v>0</v>
      </c>
      <c r="G1100" s="178"/>
      <c r="H1100" s="55"/>
      <c r="I1100" s="86"/>
      <c r="K1100" s="212" t="s">
        <v>197</v>
      </c>
      <c r="L1100" s="103"/>
      <c r="M1100" s="1"/>
    </row>
    <row r="1101" spans="1:13" s="12" customFormat="1" x14ac:dyDescent="0.2">
      <c r="A1101" s="259"/>
      <c r="B1101" s="269">
        <f>DATE($B$1085+2,7,1)</f>
        <v>913</v>
      </c>
      <c r="C1101" s="270">
        <f>DATE($B$1085+3,6,30)</f>
        <v>1277</v>
      </c>
      <c r="D1101" s="281">
        <f t="shared" si="4"/>
        <v>365</v>
      </c>
      <c r="E1101" s="282">
        <f>DATE(YEAR(C1101)+(MONTH(C1101)&gt;6)*1,6,30)-C1100</f>
        <v>365</v>
      </c>
      <c r="F1101" s="297">
        <f>$B$1084*E1101/((DATE(YEAR($B$1083)+4,MONTH($B$1083),DAY($B$1083)))-$B$1083)</f>
        <v>0</v>
      </c>
      <c r="G1101" s="178"/>
      <c r="H1101" s="55"/>
      <c r="I1101" s="86"/>
      <c r="K1101" s="212" t="s">
        <v>197</v>
      </c>
      <c r="L1101" s="103"/>
      <c r="M1101" s="1"/>
    </row>
    <row r="1102" spans="1:13" s="12" customFormat="1" x14ac:dyDescent="0.2">
      <c r="A1102" s="259"/>
      <c r="B1102" s="269">
        <f>DATE($B$1085+3,7,1)</f>
        <v>1278</v>
      </c>
      <c r="C1102" s="270">
        <f>DATE($B$1085+4,6,30)</f>
        <v>1643</v>
      </c>
      <c r="D1102" s="281">
        <f t="shared" si="4"/>
        <v>366</v>
      </c>
      <c r="E1102" s="282">
        <f>((DATE(YEAR($B$1083)+4,MONTH($B$1083),DAY($B$1083)))-$B$1083)-SUM($E$1098:E1101)</f>
        <v>183</v>
      </c>
      <c r="F1102" s="297">
        <f>$B$1084*E1102/((DATE(YEAR($C$1)+4,MONTH($C$1),DAY($C$1)))-$C$1)</f>
        <v>0</v>
      </c>
      <c r="G1102" s="178"/>
      <c r="H1102" s="55"/>
      <c r="I1102" s="86"/>
      <c r="K1102" s="212" t="s">
        <v>197</v>
      </c>
      <c r="L1102" s="103"/>
      <c r="M1102" s="1"/>
    </row>
    <row r="1103" spans="1:13" s="12" customFormat="1" x14ac:dyDescent="0.2">
      <c r="A1103" s="259"/>
      <c r="B1103" s="269">
        <f>DATE($B$1085+4,7,1)</f>
        <v>1644</v>
      </c>
      <c r="C1103" s="270">
        <f>DATE($B$1085+5,6,30)</f>
        <v>2008</v>
      </c>
      <c r="D1103" s="281"/>
      <c r="E1103" s="282"/>
      <c r="F1103" s="297"/>
      <c r="G1103" s="178"/>
      <c r="H1103" s="55"/>
      <c r="I1103" s="86"/>
      <c r="K1103" s="212" t="s">
        <v>197</v>
      </c>
      <c r="L1103" s="103"/>
      <c r="M1103" s="1"/>
    </row>
    <row r="1104" spans="1:13" s="12" customFormat="1" ht="15" x14ac:dyDescent="0.2">
      <c r="A1104" s="259"/>
      <c r="B1104" s="274"/>
      <c r="C1104" s="271" t="s">
        <v>443</v>
      </c>
      <c r="D1104" s="271"/>
      <c r="E1104" s="272">
        <f>SUM(E1098:E1103)</f>
        <v>1461</v>
      </c>
      <c r="F1104" s="298">
        <f>SUM(F1098:F1103)</f>
        <v>0</v>
      </c>
      <c r="G1104" s="178"/>
      <c r="H1104" s="55"/>
      <c r="I1104" s="86"/>
      <c r="K1104" s="212" t="s">
        <v>197</v>
      </c>
      <c r="L1104" s="103"/>
      <c r="M1104" s="1"/>
    </row>
    <row r="1105" spans="1:13" s="12" customFormat="1" ht="15" x14ac:dyDescent="0.25">
      <c r="A1105" s="259"/>
      <c r="B1105" s="13"/>
      <c r="C1105" s="13"/>
      <c r="D1105" s="13"/>
      <c r="E1105" s="273"/>
      <c r="F1105" s="300"/>
      <c r="G1105" s="178"/>
      <c r="H1105" s="55"/>
      <c r="I1105" s="86"/>
      <c r="K1105" s="212" t="s">
        <v>64</v>
      </c>
      <c r="L1105" s="103"/>
      <c r="M1105" s="1"/>
    </row>
    <row r="1106" spans="1:13" s="12" customFormat="1" ht="30" x14ac:dyDescent="0.2">
      <c r="A1106" s="260" t="s">
        <v>451</v>
      </c>
      <c r="B1106" s="268" t="s">
        <v>462</v>
      </c>
      <c r="C1106" s="268" t="s">
        <v>440</v>
      </c>
      <c r="D1106" s="268" t="s">
        <v>444</v>
      </c>
      <c r="E1106" s="268" t="s">
        <v>441</v>
      </c>
      <c r="F1106" s="296" t="s">
        <v>442</v>
      </c>
      <c r="G1106" s="178"/>
      <c r="H1106" s="55"/>
      <c r="I1106" s="86"/>
      <c r="K1106" s="212" t="s">
        <v>197</v>
      </c>
      <c r="L1106" s="103"/>
      <c r="M1106" s="1"/>
    </row>
    <row r="1107" spans="1:13" s="12" customFormat="1" x14ac:dyDescent="0.2">
      <c r="A1107" s="259"/>
      <c r="B1107" s="269">
        <f>DATE($B$1085-1,7,1)</f>
        <v>693779</v>
      </c>
      <c r="C1107" s="270">
        <f>DATE($B$1085,6,30)</f>
        <v>182</v>
      </c>
      <c r="D1107" s="281">
        <f>C1107-B1107+1</f>
        <v>-693596</v>
      </c>
      <c r="E1107" s="282">
        <f>DATE(YEAR($B$1083)+(MONTH($B$1083)&gt;6)*1,6,30)-($B$1083-1)</f>
        <v>183</v>
      </c>
      <c r="F1107" s="297">
        <f>$B$1084*E1107/((DATE(YEAR($B$1083)+3,MONTH($B$1083),DAY($B$1083)))-$B$1083)</f>
        <v>0</v>
      </c>
      <c r="G1107" s="178"/>
      <c r="H1107" s="55"/>
      <c r="I1107" s="86"/>
      <c r="K1107" s="212" t="s">
        <v>197</v>
      </c>
      <c r="L1107" s="103"/>
      <c r="M1107" s="1"/>
    </row>
    <row r="1108" spans="1:13" s="12" customFormat="1" x14ac:dyDescent="0.2">
      <c r="A1108" s="259"/>
      <c r="B1108" s="269">
        <f>DATE($B$1085,7,1)</f>
        <v>183</v>
      </c>
      <c r="C1108" s="270">
        <f>DATE($B$1085+1,6,30)</f>
        <v>547</v>
      </c>
      <c r="D1108" s="281">
        <f t="shared" ref="D1108:D1110" si="5">C1108-B1108+1</f>
        <v>365</v>
      </c>
      <c r="E1108" s="282">
        <f>DATE(YEAR(C1108)+(MONTH(C1108)&gt;6)*1,6,30)-C1107</f>
        <v>365</v>
      </c>
      <c r="F1108" s="297">
        <f>$B$1084*E1108/((DATE(YEAR($B$1083)+3,MONTH($B$1083),DAY($B$1083)))-$B$1083)</f>
        <v>0</v>
      </c>
      <c r="G1108" s="178"/>
      <c r="H1108" s="55"/>
      <c r="I1108" s="86"/>
      <c r="K1108" s="212" t="s">
        <v>197</v>
      </c>
      <c r="L1108" s="103"/>
      <c r="M1108" s="1"/>
    </row>
    <row r="1109" spans="1:13" s="12" customFormat="1" x14ac:dyDescent="0.2">
      <c r="A1109" s="259"/>
      <c r="B1109" s="269">
        <f>DATE($B$1085+1,7,1)</f>
        <v>548</v>
      </c>
      <c r="C1109" s="270">
        <f>DATE($B$1085+2,6,30)</f>
        <v>912</v>
      </c>
      <c r="D1109" s="281">
        <f t="shared" si="5"/>
        <v>365</v>
      </c>
      <c r="E1109" s="282">
        <f>DATE(YEAR(C1109)+(MONTH(C1109)&gt;6)*1,6,30)-C1108</f>
        <v>365</v>
      </c>
      <c r="F1109" s="297">
        <f>$B$1084*E1109/((DATE(YEAR($B$1083)+3,MONTH($B$1083),DAY($B$1083)))-$B$1083)</f>
        <v>0</v>
      </c>
      <c r="G1109" s="178"/>
      <c r="H1109" s="55"/>
      <c r="I1109" s="86"/>
      <c r="K1109" s="212" t="s">
        <v>197</v>
      </c>
      <c r="L1109" s="103"/>
      <c r="M1109" s="1"/>
    </row>
    <row r="1110" spans="1:13" s="12" customFormat="1" x14ac:dyDescent="0.2">
      <c r="A1110" s="259"/>
      <c r="B1110" s="269">
        <f>DATE($B$1085+2,7,1)</f>
        <v>913</v>
      </c>
      <c r="C1110" s="270">
        <f>DATE($B$1085+3,6,30)</f>
        <v>1277</v>
      </c>
      <c r="D1110" s="281">
        <f t="shared" si="5"/>
        <v>365</v>
      </c>
      <c r="E1110" s="282">
        <f>((DATE(YEAR($B$1083)+3,MONTH($B$1083),DAY($B$1083)))-$B$1083)-SUM(E1107:$E1109)</f>
        <v>183</v>
      </c>
      <c r="F1110" s="297">
        <f>$B$1084*E1110/((DATE(YEAR($C$1)+3,MONTH($C$1),DAY($C$1)))-$C$1)</f>
        <v>0</v>
      </c>
      <c r="G1110" s="178"/>
      <c r="H1110" s="55"/>
      <c r="I1110" s="86"/>
      <c r="K1110" s="212" t="s">
        <v>197</v>
      </c>
      <c r="L1110" s="103"/>
      <c r="M1110" s="1"/>
    </row>
    <row r="1111" spans="1:13" s="12" customFormat="1" x14ac:dyDescent="0.2">
      <c r="A1111" s="259"/>
      <c r="B1111" s="269">
        <f>DATE($B$1085+3,7,1)</f>
        <v>1278</v>
      </c>
      <c r="C1111" s="270">
        <f>DATE($B$1085+4,6,30)</f>
        <v>1643</v>
      </c>
      <c r="D1111" s="281"/>
      <c r="E1111" s="282"/>
      <c r="F1111" s="297"/>
      <c r="G1111" s="178"/>
      <c r="H1111" s="55"/>
      <c r="I1111" s="86"/>
      <c r="K1111" s="212" t="s">
        <v>197</v>
      </c>
      <c r="L1111" s="103"/>
      <c r="M1111" s="1"/>
    </row>
    <row r="1112" spans="1:13" s="12" customFormat="1" x14ac:dyDescent="0.2">
      <c r="A1112" s="259"/>
      <c r="B1112" s="269">
        <f>DATE($B$1085+4,7,1)</f>
        <v>1644</v>
      </c>
      <c r="C1112" s="270">
        <f>DATE($B$1085+5,6,30)</f>
        <v>2008</v>
      </c>
      <c r="D1112" s="270"/>
      <c r="E1112" s="282"/>
      <c r="F1112" s="297"/>
      <c r="G1112" s="178"/>
      <c r="H1112" s="55"/>
      <c r="I1112" s="86"/>
      <c r="K1112" s="212" t="s">
        <v>197</v>
      </c>
      <c r="L1112" s="103"/>
      <c r="M1112" s="1"/>
    </row>
    <row r="1113" spans="1:13" s="12" customFormat="1" ht="15" x14ac:dyDescent="0.25">
      <c r="A1113" s="259"/>
      <c r="B1113" s="273"/>
      <c r="C1113" s="271" t="s">
        <v>443</v>
      </c>
      <c r="D1113" s="271"/>
      <c r="E1113" s="272">
        <f>SUM(E1107:E1112)</f>
        <v>1096</v>
      </c>
      <c r="F1113" s="298">
        <f>SUM(F1107:F1112)</f>
        <v>0</v>
      </c>
      <c r="G1113" s="178"/>
      <c r="H1113" s="55"/>
      <c r="I1113" s="86"/>
      <c r="K1113" s="212" t="s">
        <v>197</v>
      </c>
      <c r="L1113" s="103"/>
      <c r="M1113" s="1"/>
    </row>
    <row r="1114" spans="1:13" s="12" customFormat="1" ht="15" x14ac:dyDescent="0.25">
      <c r="A1114" s="259"/>
      <c r="B1114" s="273"/>
      <c r="C1114" s="273"/>
      <c r="D1114" s="273"/>
      <c r="E1114" s="273"/>
      <c r="F1114" s="300"/>
      <c r="G1114" s="178"/>
      <c r="H1114" s="55"/>
      <c r="I1114" s="86"/>
      <c r="K1114" s="212" t="s">
        <v>64</v>
      </c>
      <c r="L1114" s="103"/>
      <c r="M1114" s="1"/>
    </row>
    <row r="1115" spans="1:13" s="12" customFormat="1" ht="30" x14ac:dyDescent="0.2">
      <c r="A1115" s="260" t="s">
        <v>452</v>
      </c>
      <c r="B1115" s="268" t="s">
        <v>462</v>
      </c>
      <c r="C1115" s="268" t="s">
        <v>440</v>
      </c>
      <c r="D1115" s="268" t="s">
        <v>444</v>
      </c>
      <c r="E1115" s="268" t="s">
        <v>441</v>
      </c>
      <c r="F1115" s="296" t="s">
        <v>442</v>
      </c>
      <c r="G1115" s="178"/>
      <c r="H1115" s="55"/>
      <c r="I1115" s="86"/>
      <c r="K1115" s="212" t="s">
        <v>197</v>
      </c>
      <c r="L1115" s="103"/>
      <c r="M1115" s="1"/>
    </row>
    <row r="1116" spans="1:13" s="12" customFormat="1" x14ac:dyDescent="0.2">
      <c r="A1116" s="259"/>
      <c r="B1116" s="269">
        <f>DATE($B$1085-1,7,1)</f>
        <v>693779</v>
      </c>
      <c r="C1116" s="270">
        <f>DATE($B$1085,6,30)</f>
        <v>182</v>
      </c>
      <c r="D1116" s="281">
        <f>C1116-B1116+1</f>
        <v>-693596</v>
      </c>
      <c r="E1116" s="282">
        <f>DATE(YEAR($B$1083)+(MONTH($B$1083)&gt;6)*1,6,30)-($B$1083-1)</f>
        <v>183</v>
      </c>
      <c r="F1116" s="297">
        <f>$B$1084*E1116/((DATE(YEAR($B$1083)+2,MONTH($B$1083),DAY($B$1083)))-$B$1083)</f>
        <v>0</v>
      </c>
      <c r="G1116" s="178"/>
      <c r="H1116" s="55"/>
      <c r="I1116" s="86"/>
      <c r="K1116" s="212" t="s">
        <v>197</v>
      </c>
      <c r="L1116" s="103"/>
      <c r="M1116" s="1"/>
    </row>
    <row r="1117" spans="1:13" s="12" customFormat="1" x14ac:dyDescent="0.2">
      <c r="A1117" s="259"/>
      <c r="B1117" s="269">
        <f>DATE($B$1085,7,1)</f>
        <v>183</v>
      </c>
      <c r="C1117" s="270">
        <f>DATE($B$1085+1,6,30)</f>
        <v>547</v>
      </c>
      <c r="D1117" s="281">
        <f t="shared" ref="D1117:D1118" si="6">C1117-B1117+1</f>
        <v>365</v>
      </c>
      <c r="E1117" s="282">
        <f>DATE(YEAR(C1117)+(MONTH(C1117)&gt;6)*1,6,30)-C1116</f>
        <v>365</v>
      </c>
      <c r="F1117" s="297">
        <f>$B$1084*E1117/((DATE(YEAR($B$1083)+2,MONTH($B$1083),DAY($B$1083)))-$B$1083)</f>
        <v>0</v>
      </c>
      <c r="G1117" s="178"/>
      <c r="H1117" s="55"/>
      <c r="I1117" s="86"/>
      <c r="K1117" s="212" t="s">
        <v>197</v>
      </c>
      <c r="L1117" s="103"/>
      <c r="M1117" s="1"/>
    </row>
    <row r="1118" spans="1:13" s="12" customFormat="1" x14ac:dyDescent="0.2">
      <c r="A1118" s="259"/>
      <c r="B1118" s="269">
        <f>DATE($B$1085+1,7,1)</f>
        <v>548</v>
      </c>
      <c r="C1118" s="270">
        <f>DATE($B$1085+2,6,30)</f>
        <v>912</v>
      </c>
      <c r="D1118" s="281">
        <f t="shared" si="6"/>
        <v>365</v>
      </c>
      <c r="E1118" s="282">
        <f>((DATE(YEAR($B$1083)+2,MONTH($B$1083),DAY($B$1083)))-$B$1083)-SUM(E1116:E1117)</f>
        <v>183</v>
      </c>
      <c r="F1118" s="297">
        <f>$B$1084*E1118/((DATE(YEAR($B$1083)+2,MONTH($B$1083),DAY($B$1083)))-$B$1083)</f>
        <v>0</v>
      </c>
      <c r="G1118" s="178"/>
      <c r="H1118" s="55"/>
      <c r="I1118" s="86"/>
      <c r="K1118" s="212" t="s">
        <v>197</v>
      </c>
      <c r="L1118" s="103"/>
      <c r="M1118" s="1"/>
    </row>
    <row r="1119" spans="1:13" s="12" customFormat="1" x14ac:dyDescent="0.2">
      <c r="A1119" s="259"/>
      <c r="B1119" s="269">
        <f>DATE($B$1085+2,7,1)</f>
        <v>913</v>
      </c>
      <c r="C1119" s="270">
        <f>DATE($B$1085+3,6,30)</f>
        <v>1277</v>
      </c>
      <c r="D1119" s="281"/>
      <c r="E1119" s="282"/>
      <c r="F1119" s="297"/>
      <c r="G1119" s="178"/>
      <c r="H1119" s="55"/>
      <c r="I1119" s="86"/>
      <c r="K1119" s="212" t="s">
        <v>197</v>
      </c>
      <c r="L1119" s="103"/>
      <c r="M1119" s="1"/>
    </row>
    <row r="1120" spans="1:13" s="12" customFormat="1" x14ac:dyDescent="0.2">
      <c r="A1120" s="259"/>
      <c r="B1120" s="269">
        <f>DATE($B$1085+3,7,1)</f>
        <v>1278</v>
      </c>
      <c r="C1120" s="270">
        <f>DATE($B$1085+4,6,30)</f>
        <v>1643</v>
      </c>
      <c r="D1120" s="281"/>
      <c r="E1120" s="282"/>
      <c r="F1120" s="297"/>
      <c r="G1120" s="178"/>
      <c r="H1120" s="55"/>
      <c r="I1120" s="86"/>
      <c r="K1120" s="212" t="s">
        <v>197</v>
      </c>
      <c r="L1120" s="103"/>
      <c r="M1120" s="1"/>
    </row>
    <row r="1121" spans="1:13" s="12" customFormat="1" x14ac:dyDescent="0.2">
      <c r="A1121" s="259"/>
      <c r="B1121" s="269">
        <f>DATE($B$1085+4,7,1)</f>
        <v>1644</v>
      </c>
      <c r="C1121" s="270">
        <f>DATE($B$1085+5,6,30)</f>
        <v>2008</v>
      </c>
      <c r="D1121" s="270"/>
      <c r="E1121" s="282"/>
      <c r="F1121" s="297"/>
      <c r="G1121" s="178"/>
      <c r="H1121" s="55"/>
      <c r="I1121" s="86"/>
      <c r="K1121" s="212" t="s">
        <v>197</v>
      </c>
      <c r="L1121" s="103"/>
      <c r="M1121" s="1"/>
    </row>
    <row r="1122" spans="1:13" s="12" customFormat="1" ht="15" x14ac:dyDescent="0.25">
      <c r="A1122" s="259"/>
      <c r="B1122" s="273"/>
      <c r="C1122" s="271" t="s">
        <v>443</v>
      </c>
      <c r="D1122" s="271"/>
      <c r="E1122" s="272">
        <f>SUM(E1116:E1121)</f>
        <v>731</v>
      </c>
      <c r="F1122" s="298">
        <f>SUM(F1116:F1121)</f>
        <v>0</v>
      </c>
      <c r="G1122" s="178"/>
      <c r="H1122" s="55"/>
      <c r="I1122" s="86"/>
      <c r="K1122" s="212" t="s">
        <v>197</v>
      </c>
      <c r="L1122" s="103"/>
      <c r="M1122" s="1"/>
    </row>
    <row r="1123" spans="1:13" s="12" customFormat="1" ht="15" x14ac:dyDescent="0.25">
      <c r="A1123" s="259"/>
      <c r="B1123" s="273"/>
      <c r="C1123" s="273"/>
      <c r="D1123" s="273"/>
      <c r="E1123" s="273"/>
      <c r="F1123" s="300"/>
      <c r="G1123" s="178"/>
      <c r="H1123" s="55"/>
      <c r="I1123" s="86"/>
      <c r="K1123" s="212" t="s">
        <v>64</v>
      </c>
      <c r="L1123" s="103"/>
      <c r="M1123" s="1"/>
    </row>
    <row r="1124" spans="1:13" s="12" customFormat="1" ht="30" x14ac:dyDescent="0.2">
      <c r="A1124" s="260" t="s">
        <v>453</v>
      </c>
      <c r="B1124" s="268" t="s">
        <v>462</v>
      </c>
      <c r="C1124" s="268" t="s">
        <v>440</v>
      </c>
      <c r="D1124" s="268" t="s">
        <v>444</v>
      </c>
      <c r="E1124" s="268" t="s">
        <v>441</v>
      </c>
      <c r="F1124" s="296" t="s">
        <v>442</v>
      </c>
      <c r="G1124" s="178"/>
      <c r="H1124" s="55"/>
      <c r="I1124" s="86"/>
      <c r="K1124" s="212" t="s">
        <v>197</v>
      </c>
      <c r="L1124" s="103"/>
      <c r="M1124" s="1"/>
    </row>
    <row r="1125" spans="1:13" s="12" customFormat="1" x14ac:dyDescent="0.2">
      <c r="A1125" s="259"/>
      <c r="B1125" s="269">
        <f>DATE($B$1085-1,7,1)</f>
        <v>693779</v>
      </c>
      <c r="C1125" s="270">
        <f>DATE($B$1085,6,30)</f>
        <v>182</v>
      </c>
      <c r="D1125" s="281">
        <f>C1125-B1125+1</f>
        <v>-693596</v>
      </c>
      <c r="E1125" s="282">
        <f>DATE(YEAR($B$1083)+(MONTH($B$1083)&gt;6)*1,6,30)-($B$1083-1)</f>
        <v>183</v>
      </c>
      <c r="F1125" s="297">
        <f>$B$1084*E1125/((DATE(YEAR($B$1083)+1,MONTH($B$1083),DAY($B$1083)))-$B$1083)</f>
        <v>0</v>
      </c>
      <c r="G1125" s="178"/>
      <c r="H1125" s="55"/>
      <c r="I1125" s="86"/>
      <c r="K1125" s="212" t="s">
        <v>197</v>
      </c>
      <c r="L1125" s="103"/>
      <c r="M1125" s="1"/>
    </row>
    <row r="1126" spans="1:13" s="12" customFormat="1" x14ac:dyDescent="0.2">
      <c r="A1126" s="259"/>
      <c r="B1126" s="269">
        <f>DATE($B$1085,7,1)</f>
        <v>183</v>
      </c>
      <c r="C1126" s="270">
        <f>DATE($B$1085+1,6,30)</f>
        <v>547</v>
      </c>
      <c r="D1126" s="281">
        <f t="shared" ref="D1126" si="7">C1126-B1126+1</f>
        <v>365</v>
      </c>
      <c r="E1126" s="282">
        <f>((DATE(YEAR($B$1083)+1,MONTH($B$1083),DAY($B$1083)))-$B$1083)-SUM(E1125)</f>
        <v>183</v>
      </c>
      <c r="F1126" s="297">
        <f>$B$1084*E1126/((DATE(YEAR($B$1083)+1,MONTH($B$1083),DAY($B$1083)))-$B$1083)</f>
        <v>0</v>
      </c>
      <c r="G1126" s="178"/>
      <c r="H1126" s="55"/>
      <c r="I1126" s="86"/>
      <c r="K1126" s="212" t="s">
        <v>197</v>
      </c>
      <c r="L1126" s="103"/>
      <c r="M1126" s="1"/>
    </row>
    <row r="1127" spans="1:13" s="12" customFormat="1" x14ac:dyDescent="0.2">
      <c r="A1127" s="259"/>
      <c r="B1127" s="269">
        <f>DATE($B$1085+1,7,1)</f>
        <v>548</v>
      </c>
      <c r="C1127" s="270">
        <f>DATE($B$1085+2,6,30)</f>
        <v>912</v>
      </c>
      <c r="D1127" s="281"/>
      <c r="E1127" s="282"/>
      <c r="F1127" s="297"/>
      <c r="G1127" s="178"/>
      <c r="H1127" s="55"/>
      <c r="I1127" s="86"/>
      <c r="K1127" s="212" t="s">
        <v>197</v>
      </c>
      <c r="L1127" s="103"/>
      <c r="M1127" s="1"/>
    </row>
    <row r="1128" spans="1:13" s="12" customFormat="1" x14ac:dyDescent="0.2">
      <c r="A1128" s="259"/>
      <c r="B1128" s="269">
        <f>DATE($B$1085+2,7,1)</f>
        <v>913</v>
      </c>
      <c r="C1128" s="270">
        <f>DATE($B$1085+3,6,30)</f>
        <v>1277</v>
      </c>
      <c r="D1128" s="281"/>
      <c r="E1128" s="282"/>
      <c r="F1128" s="297"/>
      <c r="G1128" s="178"/>
      <c r="H1128" s="55"/>
      <c r="I1128" s="86"/>
      <c r="K1128" s="212" t="s">
        <v>197</v>
      </c>
      <c r="L1128" s="103"/>
      <c r="M1128" s="1"/>
    </row>
    <row r="1129" spans="1:13" s="12" customFormat="1" x14ac:dyDescent="0.2">
      <c r="A1129" s="259"/>
      <c r="B1129" s="269">
        <f>DATE($B$1085+3,7,1)</f>
        <v>1278</v>
      </c>
      <c r="C1129" s="270">
        <f>DATE($B$1085+4,6,30)</f>
        <v>1643</v>
      </c>
      <c r="D1129" s="281"/>
      <c r="E1129" s="282"/>
      <c r="F1129" s="297"/>
      <c r="G1129" s="178"/>
      <c r="H1129" s="55"/>
      <c r="I1129" s="86"/>
      <c r="K1129" s="212" t="s">
        <v>197</v>
      </c>
      <c r="L1129" s="103"/>
      <c r="M1129" s="1"/>
    </row>
    <row r="1130" spans="1:13" s="12" customFormat="1" x14ac:dyDescent="0.2">
      <c r="A1130" s="259"/>
      <c r="B1130" s="269">
        <f>DATE($B$1085+4,7,1)</f>
        <v>1644</v>
      </c>
      <c r="C1130" s="270">
        <f>DATE($B$1085+5,6,30)</f>
        <v>2008</v>
      </c>
      <c r="D1130" s="270"/>
      <c r="E1130" s="282"/>
      <c r="F1130" s="297"/>
      <c r="G1130" s="178"/>
      <c r="H1130" s="55"/>
      <c r="I1130" s="86"/>
      <c r="K1130" s="212" t="s">
        <v>197</v>
      </c>
      <c r="L1130" s="103"/>
      <c r="M1130" s="1"/>
    </row>
    <row r="1131" spans="1:13" s="12" customFormat="1" ht="15" x14ac:dyDescent="0.25">
      <c r="A1131" s="259"/>
      <c r="B1131" s="273"/>
      <c r="C1131" s="271" t="s">
        <v>443</v>
      </c>
      <c r="D1131" s="271"/>
      <c r="E1131" s="272">
        <f>SUM(E1125:E1130)</f>
        <v>366</v>
      </c>
      <c r="F1131" s="298">
        <f>SUM(F1125:F1130)</f>
        <v>0</v>
      </c>
      <c r="G1131" s="178"/>
      <c r="H1131" s="55"/>
      <c r="I1131" s="86"/>
      <c r="K1131" s="212" t="s">
        <v>197</v>
      </c>
      <c r="L1131" s="103"/>
      <c r="M1131" s="1"/>
    </row>
    <row r="1132" spans="1:13" s="12" customFormat="1" x14ac:dyDescent="0.2">
      <c r="A1132" s="259"/>
      <c r="B1132" s="13"/>
      <c r="C1132" s="13"/>
      <c r="D1132" s="13"/>
      <c r="E1132" s="13"/>
      <c r="F1132" s="13"/>
      <c r="G1132" s="178"/>
      <c r="H1132" s="55"/>
      <c r="I1132" s="86"/>
      <c r="K1132" s="212" t="s">
        <v>64</v>
      </c>
      <c r="L1132" s="103"/>
      <c r="M1132" s="1"/>
    </row>
    <row r="1133" spans="1:13" s="12" customFormat="1" ht="30" x14ac:dyDescent="0.25">
      <c r="A1133" s="279" t="s">
        <v>454</v>
      </c>
      <c r="B1133" s="276" t="s">
        <v>257</v>
      </c>
      <c r="C1133" s="276" t="s">
        <v>441</v>
      </c>
      <c r="D1133" s="276" t="s">
        <v>442</v>
      </c>
      <c r="E1133" s="13"/>
      <c r="F1133" s="13"/>
      <c r="G1133" s="178"/>
      <c r="H1133" s="55"/>
      <c r="I1133" s="86"/>
      <c r="K1133" s="212" t="s">
        <v>197</v>
      </c>
      <c r="L1133" s="103"/>
      <c r="M1133" s="1"/>
    </row>
    <row r="1134" spans="1:13" s="12" customFormat="1" ht="43.5" x14ac:dyDescent="0.2">
      <c r="A1134" s="280" t="s">
        <v>455</v>
      </c>
      <c r="B1134" s="275" t="str">
        <f>VLOOKUP(' Reference module'!B1074,' Reference module'!$C$1073:$E$1079,3)</f>
        <v>2099-00</v>
      </c>
      <c r="C1134" s="277">
        <f t="shared" ref="C1134:D1136" si="8">IF($B$1086&gt;=5,E1089,IF($B$1086=4,E1098,IF($B$1086=3,E1107,IF($B$1086=2,E1116,IF($B$1086=1,E1125,"0")))))</f>
        <v>183</v>
      </c>
      <c r="D1134" s="293">
        <f t="shared" si="8"/>
        <v>0</v>
      </c>
      <c r="E1134" s="13"/>
      <c r="F1134" s="13"/>
      <c r="G1134" s="178"/>
      <c r="H1134" s="55"/>
      <c r="I1134" s="86"/>
      <c r="K1134" s="212" t="s">
        <v>197</v>
      </c>
      <c r="L1134" s="103"/>
      <c r="M1134" s="1"/>
    </row>
    <row r="1135" spans="1:13" s="12" customFormat="1" x14ac:dyDescent="0.2">
      <c r="A1135" s="259"/>
      <c r="B1135" s="275" t="str">
        <f>VLOOKUP(' Reference module'!B1075,' Reference module'!$C$1073:$E$1079,3)</f>
        <v>2000-01</v>
      </c>
      <c r="C1135" s="277">
        <f t="shared" si="8"/>
        <v>365</v>
      </c>
      <c r="D1135" s="293">
        <f t="shared" si="8"/>
        <v>0</v>
      </c>
      <c r="E1135" s="13"/>
      <c r="F1135" s="13"/>
      <c r="G1135" s="178"/>
      <c r="H1135" s="55"/>
      <c r="I1135" s="86"/>
      <c r="K1135" s="212" t="s">
        <v>197</v>
      </c>
      <c r="L1135" s="103"/>
      <c r="M1135" s="1"/>
    </row>
    <row r="1136" spans="1:13" s="12" customFormat="1" x14ac:dyDescent="0.2">
      <c r="A1136" s="259"/>
      <c r="B1136" s="275" t="str">
        <f>VLOOKUP(' Reference module'!B1076,' Reference module'!$C$1073:$E$1079,3)</f>
        <v>2001-02</v>
      </c>
      <c r="C1136" s="277">
        <f t="shared" si="8"/>
        <v>365</v>
      </c>
      <c r="D1136" s="293">
        <f t="shared" si="8"/>
        <v>0</v>
      </c>
      <c r="E1136" s="13"/>
      <c r="F1136" s="13"/>
      <c r="G1136" s="178"/>
      <c r="H1136" s="55"/>
      <c r="I1136" s="86"/>
      <c r="K1136" s="212" t="s">
        <v>197</v>
      </c>
      <c r="L1136" s="103"/>
      <c r="M1136" s="1"/>
    </row>
    <row r="1137" spans="1:13" s="12" customFormat="1" x14ac:dyDescent="0.2">
      <c r="A1137" s="259"/>
      <c r="B1137" s="275" t="str">
        <f>VLOOKUP(' Reference module'!B1077,' Reference module'!$C$1073:$E$1079,3)</f>
        <v>2002-03</v>
      </c>
      <c r="C1137" s="277">
        <f t="shared" ref="C1137" si="9">IF($B$1086&gt;=5,E1092,IF($B$1086=4,E1101,IF($B$1086=3,E1110,IF($B$1086=2,E1119,IF($B$1086=1,E1128,"")))))</f>
        <v>365</v>
      </c>
      <c r="D1137" s="293">
        <f>IF($B$1086&gt;=5,F1092,IF($B$1086=4,F1101,IF($B$1086=3,F1110,IF($B$1086=2,F1119,IF($B$1086=1,F1128,"0")))))</f>
        <v>0</v>
      </c>
      <c r="E1137" s="13"/>
      <c r="F1137" s="13"/>
      <c r="G1137" s="178"/>
      <c r="H1137" s="55"/>
      <c r="I1137" s="86"/>
      <c r="K1137" s="212" t="s">
        <v>197</v>
      </c>
      <c r="L1137" s="103"/>
      <c r="M1137" s="1"/>
    </row>
    <row r="1138" spans="1:13" s="12" customFormat="1" x14ac:dyDescent="0.2">
      <c r="A1138" s="259"/>
      <c r="B1138" s="275" t="str">
        <f>VLOOKUP(' Reference module'!B1078,' Reference module'!$C$1073:$E$1079,3)</f>
        <v>2003-04</v>
      </c>
      <c r="C1138" s="277">
        <f>IF($B$1086&gt;=5,E1093,IF($B$1086=4,E1102,IF($B$1086=3,E1111,IF($B$1086=2,E1120,IF($B$1086=1,E1129,"0")))))</f>
        <v>366</v>
      </c>
      <c r="D1138" s="293">
        <f>IF($B$1086&gt;=5,F1093,IF($B$1086=4,F1102,IF($B$1086=3,F1111,IF($B$1086=2,F1120,IF($B$1086=1,F1129,"0")))))</f>
        <v>0</v>
      </c>
      <c r="E1138" s="13"/>
      <c r="F1138" s="13"/>
      <c r="G1138" s="178"/>
      <c r="H1138" s="55"/>
      <c r="I1138" s="86"/>
      <c r="K1138" s="212" t="s">
        <v>197</v>
      </c>
      <c r="L1138" s="103"/>
      <c r="M1138" s="1"/>
    </row>
    <row r="1139" spans="1:13" s="12" customFormat="1" x14ac:dyDescent="0.2">
      <c r="A1139" s="259"/>
      <c r="B1139" s="275" t="str">
        <f>VLOOKUP(' Reference module'!B1079,' Reference module'!$C$1073:$E$1079,3)</f>
        <v>2004-05</v>
      </c>
      <c r="C1139" s="277">
        <f>IF($B$1086&gt;=5,E1094,IF($B$1086=4,E1103,IF($B$1086=3,E1112,IF($B$1086=2,E1121,IF($B$1086=1,E1130,"0")))))</f>
        <v>183</v>
      </c>
      <c r="D1139" s="293">
        <f>IF($B$1086&gt;=5,F1094,IF($B$1086=4,F1103,IF($B$1086=3,F1112,IF($B$1086=2,F1121,IF($B$1086=1,F1130,"0")))))</f>
        <v>0</v>
      </c>
      <c r="E1139" s="13"/>
      <c r="F1139" s="13"/>
      <c r="G1139" s="178"/>
      <c r="H1139" s="55"/>
      <c r="I1139" s="86"/>
      <c r="K1139" s="212" t="s">
        <v>197</v>
      </c>
      <c r="L1139" s="103"/>
      <c r="M1139" s="1"/>
    </row>
    <row r="1140" spans="1:13" s="12" customFormat="1" x14ac:dyDescent="0.2">
      <c r="A1140" s="259"/>
      <c r="B1140" s="13"/>
      <c r="C1140" s="277">
        <f t="shared" ref="C1140:D1140" si="10">SUM(C1134:C1139)</f>
        <v>1827</v>
      </c>
      <c r="D1140" s="293">
        <f t="shared" si="10"/>
        <v>0</v>
      </c>
      <c r="E1140" s="13"/>
      <c r="F1140" s="13"/>
      <c r="G1140" s="178"/>
      <c r="H1140" s="55"/>
      <c r="I1140" s="86"/>
      <c r="K1140" s="212" t="s">
        <v>197</v>
      </c>
      <c r="L1140" s="103"/>
      <c r="M1140" s="1"/>
    </row>
    <row r="1141" spans="1:13" s="12" customFormat="1" x14ac:dyDescent="0.2">
      <c r="A1141" s="259"/>
      <c r="B1141" s="13"/>
      <c r="C1141" s="13"/>
      <c r="D1141" s="13"/>
      <c r="E1141" s="13"/>
      <c r="F1141" s="13"/>
      <c r="G1141" s="178"/>
      <c r="H1141" s="55"/>
      <c r="I1141" s="86"/>
      <c r="K1141" s="212" t="s">
        <v>64</v>
      </c>
      <c r="L1141" s="103"/>
      <c r="M1141" s="1"/>
    </row>
    <row r="1142" spans="1:13" s="12" customFormat="1" ht="30" x14ac:dyDescent="0.25">
      <c r="A1142" s="279" t="s">
        <v>456</v>
      </c>
      <c r="B1142" s="276" t="s">
        <v>257</v>
      </c>
      <c r="C1142" s="276" t="s">
        <v>441</v>
      </c>
      <c r="D1142" s="276" t="s">
        <v>442</v>
      </c>
      <c r="E1142" s="13"/>
      <c r="F1142" s="13"/>
      <c r="G1142" s="178"/>
      <c r="H1142" s="55"/>
      <c r="I1142" s="86"/>
      <c r="K1142" s="212" t="s">
        <v>197</v>
      </c>
      <c r="L1142" s="103"/>
      <c r="M1142" s="1"/>
    </row>
    <row r="1143" spans="1:13" s="12" customFormat="1" x14ac:dyDescent="0.2">
      <c r="A1143" s="259"/>
      <c r="B1143" s="275" t="str">
        <f>B1134</f>
        <v>2099-00</v>
      </c>
      <c r="C1143" s="277">
        <f t="shared" ref="C1143:C1148" si="11">IF(C1134&gt;0,C1134,"0")</f>
        <v>183</v>
      </c>
      <c r="D1143" s="294">
        <f>D1134</f>
        <v>0</v>
      </c>
      <c r="E1143" s="13"/>
      <c r="F1143" s="13"/>
      <c r="G1143" s="178"/>
      <c r="H1143" s="55"/>
      <c r="I1143" s="86"/>
      <c r="K1143" s="212" t="s">
        <v>197</v>
      </c>
      <c r="L1143" s="103"/>
      <c r="M1143" s="1"/>
    </row>
    <row r="1144" spans="1:13" s="12" customFormat="1" x14ac:dyDescent="0.2">
      <c r="A1144" s="259"/>
      <c r="B1144" s="275" t="str">
        <f t="shared" ref="B1144:B1148" si="12">B1135</f>
        <v>2000-01</v>
      </c>
      <c r="C1144" s="277">
        <f t="shared" si="11"/>
        <v>365</v>
      </c>
      <c r="D1144" s="294">
        <f t="shared" ref="D1144:D1148" si="13">D1135</f>
        <v>0</v>
      </c>
      <c r="E1144" s="13"/>
      <c r="F1144" s="13"/>
      <c r="G1144" s="178"/>
      <c r="H1144" s="55"/>
      <c r="I1144" s="86"/>
      <c r="K1144" s="212" t="s">
        <v>197</v>
      </c>
      <c r="L1144" s="103"/>
      <c r="M1144" s="1"/>
    </row>
    <row r="1145" spans="1:13" s="12" customFormat="1" x14ac:dyDescent="0.2">
      <c r="A1145" s="259"/>
      <c r="B1145" s="275" t="str">
        <f t="shared" si="12"/>
        <v>2001-02</v>
      </c>
      <c r="C1145" s="277">
        <f t="shared" si="11"/>
        <v>365</v>
      </c>
      <c r="D1145" s="294">
        <f t="shared" si="13"/>
        <v>0</v>
      </c>
      <c r="E1145" s="13"/>
      <c r="F1145" s="13"/>
      <c r="G1145" s="178"/>
      <c r="H1145" s="55"/>
      <c r="I1145" s="86"/>
      <c r="K1145" s="212" t="s">
        <v>197</v>
      </c>
      <c r="L1145" s="103"/>
      <c r="M1145" s="1"/>
    </row>
    <row r="1146" spans="1:13" s="12" customFormat="1" x14ac:dyDescent="0.2">
      <c r="A1146" s="259"/>
      <c r="B1146" s="275" t="str">
        <f t="shared" si="12"/>
        <v>2002-03</v>
      </c>
      <c r="C1146" s="277">
        <f t="shared" si="11"/>
        <v>365</v>
      </c>
      <c r="D1146" s="294">
        <f t="shared" si="13"/>
        <v>0</v>
      </c>
      <c r="E1146" s="13"/>
      <c r="F1146" s="13"/>
      <c r="G1146" s="178"/>
      <c r="H1146" s="55"/>
      <c r="I1146" s="86"/>
      <c r="K1146" s="212" t="s">
        <v>197</v>
      </c>
      <c r="L1146" s="103"/>
      <c r="M1146" s="1"/>
    </row>
    <row r="1147" spans="1:13" s="12" customFormat="1" x14ac:dyDescent="0.2">
      <c r="A1147" s="259"/>
      <c r="B1147" s="275" t="str">
        <f t="shared" si="12"/>
        <v>2003-04</v>
      </c>
      <c r="C1147" s="277">
        <f t="shared" si="11"/>
        <v>366</v>
      </c>
      <c r="D1147" s="294">
        <f t="shared" si="13"/>
        <v>0</v>
      </c>
      <c r="E1147" s="13"/>
      <c r="F1147" s="13"/>
      <c r="G1147" s="178"/>
      <c r="H1147" s="55"/>
      <c r="I1147" s="86"/>
      <c r="K1147" s="212" t="s">
        <v>197</v>
      </c>
      <c r="L1147" s="103"/>
      <c r="M1147" s="1"/>
    </row>
    <row r="1148" spans="1:13" s="12" customFormat="1" x14ac:dyDescent="0.2">
      <c r="A1148" s="259"/>
      <c r="B1148" s="275" t="str">
        <f t="shared" si="12"/>
        <v>2004-05</v>
      </c>
      <c r="C1148" s="277">
        <f t="shared" si="11"/>
        <v>183</v>
      </c>
      <c r="D1148" s="294">
        <f t="shared" si="13"/>
        <v>0</v>
      </c>
      <c r="E1148" s="13"/>
      <c r="F1148" s="13"/>
      <c r="G1148" s="178"/>
      <c r="H1148" s="55"/>
      <c r="I1148" s="86"/>
      <c r="K1148" s="212" t="s">
        <v>197</v>
      </c>
      <c r="L1148" s="103"/>
      <c r="M1148" s="1"/>
    </row>
    <row r="1149" spans="1:13" s="12" customFormat="1" ht="15" x14ac:dyDescent="0.25">
      <c r="A1149" s="259"/>
      <c r="B1149" s="13"/>
      <c r="C1149" s="278">
        <f>SUM(C1143:C1148)</f>
        <v>1827</v>
      </c>
      <c r="D1149" s="295" t="str">
        <f t="shared" ref="D1149" si="14">IF(D1140&gt;0,D1140,"")</f>
        <v/>
      </c>
      <c r="E1149" s="13"/>
      <c r="F1149" s="13"/>
      <c r="G1149" s="178"/>
      <c r="H1149" s="55"/>
      <c r="I1149" s="86"/>
      <c r="K1149" s="212" t="s">
        <v>197</v>
      </c>
      <c r="L1149" s="103"/>
      <c r="M1149" s="1"/>
    </row>
    <row r="1150" spans="1:13" s="12" customFormat="1" ht="15" thickBot="1" x14ac:dyDescent="0.25">
      <c r="A1150" s="259"/>
      <c r="B1150" s="13"/>
      <c r="C1150" s="13"/>
      <c r="D1150" s="13"/>
      <c r="E1150" s="13"/>
      <c r="F1150" s="13"/>
      <c r="G1150" s="178"/>
      <c r="H1150" s="55"/>
      <c r="I1150" s="86"/>
      <c r="K1150" s="212" t="s">
        <v>64</v>
      </c>
      <c r="L1150" s="103"/>
      <c r="M1150" s="1"/>
    </row>
    <row r="1151" spans="1:13" s="12" customFormat="1" ht="15.75" thickBot="1" x14ac:dyDescent="0.3">
      <c r="A1151" s="204" t="s">
        <v>412</v>
      </c>
      <c r="B1151" s="533" t="s">
        <v>461</v>
      </c>
      <c r="C1151" s="534"/>
      <c r="D1151" s="534"/>
      <c r="E1151" s="534"/>
      <c r="F1151" s="534"/>
      <c r="G1151" s="534"/>
      <c r="H1151" s="535"/>
      <c r="I1151" s="86"/>
      <c r="K1151" s="212" t="s">
        <v>197</v>
      </c>
      <c r="L1151" s="103"/>
      <c r="M1151" s="1"/>
    </row>
    <row r="1152" spans="1:13" s="12" customFormat="1" ht="15" x14ac:dyDescent="0.25">
      <c r="A1152" s="168"/>
      <c r="B1152" s="180" t="s">
        <v>257</v>
      </c>
      <c r="C1152" s="180" t="s">
        <v>242</v>
      </c>
      <c r="D1152" s="181" t="s">
        <v>243</v>
      </c>
      <c r="E1152" s="13"/>
      <c r="F1152" s="13"/>
      <c r="G1152" s="178"/>
      <c r="H1152" s="55"/>
      <c r="I1152" s="86"/>
      <c r="K1152" s="212" t="s">
        <v>197</v>
      </c>
      <c r="L1152" s="103"/>
      <c r="M1152" s="254"/>
    </row>
    <row r="1153" spans="1:21" s="12" customFormat="1" ht="15" x14ac:dyDescent="0.25">
      <c r="A1153" s="168"/>
      <c r="B1153" s="176" t="str">
        <f>IF(B1052="• You have not correctly completed Step1 - Loan details or Step 2 - Borrowing expenses so we cannot calculate
  any claim amounts. Check Guidance on field entries for more information.","-",B1143)</f>
        <v>-</v>
      </c>
      <c r="C1153" s="182" t="str">
        <f t="shared" ref="C1153:C1158" si="15">IFERROR(IF($B$1024&lt;=100,"0",VLOOKUP(B1153,$B$1143:$D$1148,2)),"")</f>
        <v>0</v>
      </c>
      <c r="D1153" s="291">
        <f>IFERROR(IF($B$1024&lt;=100,$B$1024,VLOOKUP(B1153,$B$1143:$D$1148,3)),"")</f>
        <v>0</v>
      </c>
      <c r="E1153" s="13"/>
      <c r="F1153" s="13"/>
      <c r="G1153" s="178"/>
      <c r="H1153" s="55"/>
      <c r="I1153" s="86"/>
      <c r="K1153" s="212" t="s">
        <v>197</v>
      </c>
      <c r="L1153" s="103"/>
      <c r="M1153" s="254"/>
    </row>
    <row r="1154" spans="1:21" s="12" customFormat="1" ht="15" x14ac:dyDescent="0.25">
      <c r="A1154" s="168"/>
      <c r="B1154" s="176" t="str">
        <f>IF(B1052="• You have not correctly completed Step1 - Loan details or Step 2 - Borrowing expenses so we cannot calculate
  any claim amounts. Check Guidance on field entries for more information.","-",B1144)</f>
        <v>-</v>
      </c>
      <c r="C1154" s="182" t="str">
        <f t="shared" si="15"/>
        <v>0</v>
      </c>
      <c r="D1154" s="291">
        <f>IFERROR(IF($B$1024&lt;=100,0,VLOOKUP(B1154,$B$1143:$D$1148,3)),"")</f>
        <v>0</v>
      </c>
      <c r="E1154" s="13"/>
      <c r="F1154" s="13"/>
      <c r="G1154" s="178"/>
      <c r="H1154" s="55"/>
      <c r="I1154" s="86"/>
      <c r="K1154" s="212" t="s">
        <v>197</v>
      </c>
      <c r="L1154" s="103"/>
      <c r="M1154" s="254"/>
    </row>
    <row r="1155" spans="1:21" s="12" customFormat="1" ht="15" x14ac:dyDescent="0.25">
      <c r="A1155" s="168"/>
      <c r="B1155" s="176" t="str">
        <f>IF(B1052="• You have not correctly completed Step1 - Loan details or Step 2 - Borrowing expenses so we cannot calculate
  any claim amounts. Check Guidance on field entries for more information.","-",B1145)</f>
        <v>-</v>
      </c>
      <c r="C1155" s="182" t="str">
        <f t="shared" si="15"/>
        <v>0</v>
      </c>
      <c r="D1155" s="291">
        <f>IFERROR(IF($B$1024&lt;=100,0,VLOOKUP(B1155,$B$1143:$D$1148,3)),"")</f>
        <v>0</v>
      </c>
      <c r="E1155" s="13"/>
      <c r="F1155" s="13"/>
      <c r="G1155" s="178"/>
      <c r="H1155" s="55"/>
      <c r="I1155" s="86"/>
      <c r="K1155" s="212" t="s">
        <v>197</v>
      </c>
      <c r="L1155" s="103"/>
      <c r="M1155" s="254"/>
    </row>
    <row r="1156" spans="1:21" s="12" customFormat="1" ht="15" x14ac:dyDescent="0.25">
      <c r="A1156" s="168"/>
      <c r="B1156" s="176" t="str">
        <f>IF(B1052="• You have not correctly completed Step1 - Loan details or Step 2 - Borrowing expenses so we cannot calculate
  any claim amounts. Check Guidance on field entries for more information.","-",B1146)</f>
        <v>-</v>
      </c>
      <c r="C1156" s="182" t="str">
        <f t="shared" si="15"/>
        <v>0</v>
      </c>
      <c r="D1156" s="291">
        <f>IFERROR(IF($B$1024&lt;=100,0,VLOOKUP(B1156,$B$1143:$D$1148,3)),"")</f>
        <v>0</v>
      </c>
      <c r="E1156" s="13"/>
      <c r="F1156" s="13"/>
      <c r="G1156" s="178"/>
      <c r="H1156" s="55"/>
      <c r="I1156" s="86"/>
      <c r="K1156" s="212" t="s">
        <v>197</v>
      </c>
      <c r="L1156" s="103"/>
      <c r="M1156" s="254"/>
    </row>
    <row r="1157" spans="1:21" s="12" customFormat="1" ht="15" x14ac:dyDescent="0.25">
      <c r="A1157" s="168"/>
      <c r="B1157" s="176" t="str">
        <f>IF(B1052="• You have not correctly completed Step1 - Loan details or Step 2 - Borrowing expenses so we cannot calculate
  any claim amounts. Check Guidance on field entries for more information.","-",B1147)</f>
        <v>-</v>
      </c>
      <c r="C1157" s="182" t="str">
        <f t="shared" si="15"/>
        <v>0</v>
      </c>
      <c r="D1157" s="291">
        <f>IFERROR(IF($B$1024&lt;=100,0,VLOOKUP(B1157,$B$1143:$D$1148,3)),"")</f>
        <v>0</v>
      </c>
      <c r="E1157" s="13"/>
      <c r="F1157" s="13"/>
      <c r="G1157" s="178"/>
      <c r="H1157" s="55"/>
      <c r="I1157" s="86"/>
      <c r="K1157" s="212" t="s">
        <v>197</v>
      </c>
      <c r="L1157" s="103"/>
      <c r="M1157" s="254"/>
    </row>
    <row r="1158" spans="1:21" s="12" customFormat="1" ht="15" x14ac:dyDescent="0.25">
      <c r="A1158" s="168"/>
      <c r="B1158" s="176" t="str">
        <f>IF(B1052="• You have not correctly completed Step1 - Loan details or Step 2 - Borrowing expenses so we cannot calculate
  any claim amounts. Check Guidance on field entries for more information.","-",B1148)</f>
        <v>-</v>
      </c>
      <c r="C1158" s="182" t="str">
        <f t="shared" si="15"/>
        <v>0</v>
      </c>
      <c r="D1158" s="291">
        <f>IFERROR(IF($B$1024&lt;=100,0,VLOOKUP(B1158,$B$1143:$D$1148,3)),"")</f>
        <v>0</v>
      </c>
      <c r="E1158" s="13"/>
      <c r="F1158" s="13"/>
      <c r="G1158" s="178"/>
      <c r="H1158" s="55"/>
      <c r="I1158" s="86"/>
      <c r="K1158" s="212" t="s">
        <v>197</v>
      </c>
      <c r="L1158" s="103"/>
      <c r="M1158" s="1"/>
    </row>
    <row r="1159" spans="1:21" s="12" customFormat="1" ht="15" x14ac:dyDescent="0.25">
      <c r="A1159" s="168"/>
      <c r="B1159" s="150"/>
      <c r="C1159" s="253">
        <f>SUM(C1153:C1158)</f>
        <v>0</v>
      </c>
      <c r="D1159" s="292">
        <f>IFERROR(SUM(D1153:D1158),"")</f>
        <v>0</v>
      </c>
      <c r="E1159" s="13"/>
      <c r="F1159" s="13"/>
      <c r="G1159" s="178"/>
      <c r="H1159" s="55"/>
      <c r="I1159" s="86"/>
      <c r="K1159" s="212" t="s">
        <v>197</v>
      </c>
      <c r="L1159" s="103"/>
      <c r="M1159" s="1"/>
    </row>
    <row r="1160" spans="1:21" s="12" customFormat="1" ht="15" x14ac:dyDescent="0.25">
      <c r="A1160" s="168"/>
      <c r="B1160" s="177"/>
      <c r="C1160" s="178"/>
      <c r="D1160" s="178"/>
      <c r="E1160" s="178"/>
      <c r="F1160" s="178"/>
      <c r="G1160" s="178"/>
      <c r="H1160" s="55"/>
      <c r="I1160" s="86"/>
      <c r="K1160" s="212" t="s">
        <v>197</v>
      </c>
      <c r="L1160" s="103"/>
      <c r="M1160" s="1"/>
    </row>
    <row r="1161" spans="1:21" s="12" customFormat="1" ht="15" customHeight="1" x14ac:dyDescent="0.25">
      <c r="A1161" s="220" t="s">
        <v>66</v>
      </c>
      <c r="B1161" s="538" t="s">
        <v>413</v>
      </c>
      <c r="C1161" s="519"/>
      <c r="D1161" s="519"/>
      <c r="E1161" s="519"/>
      <c r="F1161" s="519"/>
      <c r="G1161" s="519"/>
      <c r="H1161" s="539"/>
      <c r="I1161" s="86"/>
      <c r="K1161" s="212" t="s">
        <v>197</v>
      </c>
      <c r="L1161" s="103"/>
      <c r="M1161" s="1"/>
    </row>
    <row r="1162" spans="1:21" s="12" customFormat="1" ht="27.95" customHeight="1" x14ac:dyDescent="0.25">
      <c r="A1162" s="218"/>
      <c r="B1162" s="538" t="s">
        <v>457</v>
      </c>
      <c r="C1162" s="519"/>
      <c r="D1162" s="519"/>
      <c r="E1162" s="519"/>
      <c r="F1162" s="519"/>
      <c r="G1162" s="519"/>
      <c r="H1162" s="539"/>
      <c r="I1162" s="86"/>
      <c r="K1162" s="212" t="s">
        <v>197</v>
      </c>
      <c r="L1162" s="103"/>
      <c r="M1162" s="1"/>
    </row>
    <row r="1163" spans="1:21" s="12" customFormat="1" ht="33.950000000000003" customHeight="1" x14ac:dyDescent="0.25">
      <c r="A1163" s="168"/>
      <c r="B1163" s="538" t="s">
        <v>458</v>
      </c>
      <c r="C1163" s="519"/>
      <c r="D1163" s="519"/>
      <c r="E1163" s="519"/>
      <c r="F1163" s="519"/>
      <c r="G1163" s="519"/>
      <c r="H1163" s="258"/>
      <c r="I1163" s="86"/>
      <c r="K1163" s="212" t="s">
        <v>197</v>
      </c>
      <c r="L1163" s="103"/>
      <c r="M1163" s="1"/>
    </row>
    <row r="1164" spans="1:21" s="12" customFormat="1" ht="15" customHeight="1" thickBot="1" x14ac:dyDescent="0.3">
      <c r="A1164" s="168"/>
      <c r="B1164" s="540"/>
      <c r="C1164" s="541"/>
      <c r="D1164" s="541"/>
      <c r="E1164" s="541"/>
      <c r="F1164" s="541"/>
      <c r="G1164" s="541"/>
      <c r="H1164" s="542"/>
      <c r="I1164" s="86"/>
      <c r="K1164" s="212" t="s">
        <v>64</v>
      </c>
      <c r="L1164" s="103"/>
      <c r="M1164" s="1"/>
    </row>
    <row r="1165" spans="1:21" s="12" customFormat="1" ht="15" customHeight="1" thickBot="1" x14ac:dyDescent="0.3">
      <c r="A1165" s="169"/>
      <c r="B1165" s="84"/>
      <c r="C1165" s="84"/>
      <c r="D1165" s="84"/>
      <c r="E1165" s="84"/>
      <c r="F1165" s="84"/>
      <c r="G1165" s="84"/>
      <c r="H1165" s="217"/>
      <c r="I1165" s="86"/>
      <c r="K1165" s="212" t="s">
        <v>64</v>
      </c>
      <c r="L1165" s="103"/>
      <c r="M1165" s="1"/>
    </row>
    <row r="1166" spans="1:21" s="12" customFormat="1" ht="15.75" thickBot="1" x14ac:dyDescent="0.3">
      <c r="A1166" s="204" t="s">
        <v>395</v>
      </c>
      <c r="B1166" s="533" t="s">
        <v>400</v>
      </c>
      <c r="C1166" s="534"/>
      <c r="D1166" s="534"/>
      <c r="E1166" s="534"/>
      <c r="F1166" s="534"/>
      <c r="G1166" s="534"/>
      <c r="H1166" s="535"/>
      <c r="I1166" s="86"/>
      <c r="K1166" s="212" t="s">
        <v>64</v>
      </c>
      <c r="L1166" s="103"/>
      <c r="M1166" s="1"/>
    </row>
    <row r="1167" spans="1:21" s="12" customFormat="1" ht="15" x14ac:dyDescent="0.25">
      <c r="A1167" s="65" t="s">
        <v>57</v>
      </c>
      <c r="B1167" s="156" t="s">
        <v>107</v>
      </c>
      <c r="C1167" s="156"/>
      <c r="D1167" s="156"/>
      <c r="E1167" s="156"/>
      <c r="F1167" s="156"/>
      <c r="G1167" s="156"/>
      <c r="H1167" s="55"/>
      <c r="I1167" s="86"/>
      <c r="K1167" s="212" t="s">
        <v>64</v>
      </c>
      <c r="L1167" s="103"/>
      <c r="M1167" s="1"/>
    </row>
    <row r="1168" spans="1:21" s="154" customFormat="1" ht="28.5" customHeight="1" x14ac:dyDescent="0.25">
      <c r="A1168" s="64"/>
      <c r="B1168" s="30" t="str">
        <f>CONCATENATE($O$2&amp;": "&amp;VLOOKUP($B1167,$N$3:$U$23,2,0))</f>
        <v>Font: Arial</v>
      </c>
      <c r="C1168" s="30" t="str">
        <f>CONCATENATE($P$2&amp;": "&amp;VLOOKUP($B1167,$N$3:$U$23,3,0))</f>
        <v>T-face: Bold</v>
      </c>
      <c r="D1168" s="30" t="str">
        <f>CONCATENATE($Q$2&amp;": "&amp;VLOOKUP($B1167,$N$3:$U$23,4,0))</f>
        <v>Font size: 14</v>
      </c>
      <c r="E1168" s="30" t="str">
        <f>CONCATENATE($R$2&amp;": "&amp;VLOOKUP($B1167,$N$3:$U$23,5,0))</f>
        <v>Row height: 31.5</v>
      </c>
      <c r="F1168" s="30" t="str">
        <f>CONCATENATE($S$2&amp;": "&amp;VLOOKUP($B1167,$N$3:$U$23,6,0))</f>
        <v>Text col: Teal</v>
      </c>
      <c r="G1168" s="30" t="str">
        <f>CONCATENATE($T$2&amp;": "&amp;VLOOKUP($B1167,$N$3:$U$23,7,0))</f>
        <v>BG col: White</v>
      </c>
      <c r="H1168" s="80" t="str">
        <f>CONCATENATE($U$2&amp;": "&amp;VLOOKUP($B1167,$N$3:$U$23,8,0))</f>
        <v>Just: Left</v>
      </c>
      <c r="I1168" s="88"/>
      <c r="J1168" s="12"/>
      <c r="K1168" s="212" t="s">
        <v>64</v>
      </c>
      <c r="L1168" s="103"/>
      <c r="M1168" s="1"/>
      <c r="N1168" s="12"/>
      <c r="O1168" s="12"/>
      <c r="P1168" s="12"/>
      <c r="Q1168" s="12"/>
      <c r="R1168" s="12"/>
      <c r="S1168" s="12"/>
      <c r="T1168"/>
      <c r="U1168"/>
    </row>
    <row r="1169" spans="1:21" s="12" customFormat="1" ht="15.6" customHeight="1" x14ac:dyDescent="0.25">
      <c r="A1169" s="65" t="s">
        <v>58</v>
      </c>
      <c r="B1169" s="156" t="s">
        <v>399</v>
      </c>
      <c r="C1169" s="156"/>
      <c r="D1169" s="156"/>
      <c r="E1169" s="156"/>
      <c r="F1169" s="156"/>
      <c r="G1169" s="156"/>
      <c r="H1169" s="55"/>
      <c r="I1169" s="86"/>
      <c r="J1169" s="154"/>
      <c r="K1169" s="212" t="s">
        <v>64</v>
      </c>
      <c r="L1169" s="103"/>
      <c r="M1169" s="1"/>
      <c r="N1169" s="35"/>
      <c r="O1169" s="38"/>
      <c r="P1169" s="38"/>
      <c r="Q1169" s="38"/>
      <c r="R1169" s="38"/>
      <c r="S1169" s="35"/>
    </row>
    <row r="1170" spans="1:21" s="12" customFormat="1" ht="15" customHeight="1" x14ac:dyDescent="0.25">
      <c r="A1170" s="192" t="s">
        <v>59</v>
      </c>
      <c r="B1170" s="515" t="s">
        <v>251</v>
      </c>
      <c r="C1170" s="516"/>
      <c r="D1170" s="516"/>
      <c r="E1170" s="516"/>
      <c r="F1170" s="516"/>
      <c r="G1170" s="516"/>
      <c r="H1170" s="55"/>
      <c r="I1170" s="86"/>
      <c r="K1170" s="212" t="s">
        <v>197</v>
      </c>
      <c r="L1170" s="103"/>
      <c r="M1170" s="1"/>
    </row>
    <row r="1171" spans="1:21" s="12" customFormat="1" ht="15" x14ac:dyDescent="0.25">
      <c r="A1171" s="66" t="s">
        <v>60</v>
      </c>
      <c r="B1171" s="156" t="s">
        <v>73</v>
      </c>
      <c r="C1171" s="156"/>
      <c r="D1171" s="156"/>
      <c r="E1171" s="156"/>
      <c r="F1171" s="156"/>
      <c r="G1171" s="156"/>
      <c r="H1171" s="55"/>
      <c r="I1171" s="86"/>
      <c r="K1171" s="212" t="s">
        <v>64</v>
      </c>
      <c r="L1171" s="103"/>
      <c r="M1171" s="1"/>
    </row>
    <row r="1172" spans="1:21" s="12" customFormat="1" ht="15" x14ac:dyDescent="0.25">
      <c r="A1172" s="66" t="s">
        <v>57</v>
      </c>
      <c r="B1172" s="512" t="s">
        <v>71</v>
      </c>
      <c r="C1172" s="512"/>
      <c r="D1172" s="512"/>
      <c r="E1172" s="512"/>
      <c r="F1172" s="512"/>
      <c r="G1172" s="512"/>
      <c r="H1172" s="55"/>
      <c r="I1172" s="86"/>
      <c r="K1172" s="212" t="s">
        <v>64</v>
      </c>
      <c r="L1172" s="103"/>
      <c r="M1172" s="1"/>
    </row>
    <row r="1173" spans="1:21" s="12" customFormat="1" ht="15" x14ac:dyDescent="0.25">
      <c r="A1173" s="66" t="s">
        <v>139</v>
      </c>
      <c r="B1173" s="156" t="s">
        <v>64</v>
      </c>
      <c r="C1173" s="156"/>
      <c r="D1173" s="156"/>
      <c r="E1173" s="156"/>
      <c r="F1173" s="156"/>
      <c r="G1173" s="156"/>
      <c r="H1173" s="55"/>
      <c r="I1173" s="86"/>
      <c r="K1173" s="212" t="s">
        <v>64</v>
      </c>
      <c r="L1173" s="103"/>
      <c r="M1173" s="1"/>
      <c r="T1173" s="154"/>
      <c r="U1173" s="154"/>
    </row>
    <row r="1174" spans="1:21" s="12" customFormat="1" ht="15" x14ac:dyDescent="0.25">
      <c r="A1174" s="66" t="s">
        <v>140</v>
      </c>
      <c r="B1174" s="156" t="s">
        <v>64</v>
      </c>
      <c r="C1174" s="156"/>
      <c r="D1174" s="156"/>
      <c r="E1174" s="156"/>
      <c r="F1174" s="156"/>
      <c r="G1174" s="156"/>
      <c r="H1174" s="55"/>
      <c r="I1174" s="86"/>
      <c r="K1174" s="212" t="s">
        <v>64</v>
      </c>
      <c r="L1174" s="103"/>
      <c r="M1174" s="1"/>
      <c r="N1174" s="154"/>
      <c r="O1174" s="154"/>
      <c r="P1174" s="154"/>
      <c r="Q1174" s="154"/>
      <c r="R1174" s="154"/>
      <c r="S1174" s="154"/>
    </row>
    <row r="1175" spans="1:21" s="12" customFormat="1" ht="15" x14ac:dyDescent="0.25">
      <c r="A1175" s="66" t="s">
        <v>141</v>
      </c>
      <c r="B1175" s="156" t="s">
        <v>64</v>
      </c>
      <c r="C1175" s="156"/>
      <c r="D1175" s="156"/>
      <c r="E1175" s="156"/>
      <c r="F1175" s="156"/>
      <c r="G1175" s="156"/>
      <c r="H1175" s="55"/>
      <c r="I1175" s="86"/>
      <c r="K1175" s="212" t="s">
        <v>64</v>
      </c>
      <c r="L1175" s="103"/>
      <c r="M1175" s="1"/>
    </row>
    <row r="1176" spans="1:21" s="12" customFormat="1" ht="15" x14ac:dyDescent="0.25">
      <c r="A1176" s="66" t="s">
        <v>142</v>
      </c>
      <c r="B1176" s="29" t="s">
        <v>64</v>
      </c>
      <c r="C1176" s="156"/>
      <c r="D1176" s="156"/>
      <c r="E1176" s="156"/>
      <c r="F1176" s="156"/>
      <c r="G1176" s="156"/>
      <c r="H1176" s="55"/>
      <c r="I1176" s="86"/>
      <c r="K1176" s="212" t="s">
        <v>64</v>
      </c>
      <c r="L1176" s="103"/>
      <c r="M1176" s="1"/>
    </row>
    <row r="1177" spans="1:21" customFormat="1" ht="30" x14ac:dyDescent="0.25">
      <c r="A1177" s="67" t="s">
        <v>143</v>
      </c>
      <c r="B1177" s="156" t="str">
        <f>IF(B1167=$N$4,"Yes","No")</f>
        <v>No</v>
      </c>
      <c r="C1177" s="156"/>
      <c r="D1177" s="156"/>
      <c r="E1177" s="156"/>
      <c r="F1177" s="156"/>
      <c r="G1177" s="156"/>
      <c r="H1177" s="82"/>
      <c r="I1177" s="85"/>
      <c r="J1177" s="12"/>
      <c r="K1177" s="212" t="s">
        <v>64</v>
      </c>
      <c r="L1177" s="103"/>
      <c r="M1177" s="1"/>
      <c r="N1177" s="12"/>
      <c r="O1177" s="12"/>
      <c r="P1177" s="12"/>
      <c r="Q1177" s="12"/>
      <c r="R1177" s="12"/>
      <c r="S1177" s="12"/>
      <c r="T1177" s="12"/>
      <c r="U1177" s="12"/>
    </row>
    <row r="1178" spans="1:21" s="12" customFormat="1" ht="15" x14ac:dyDescent="0.25">
      <c r="A1178" s="65" t="s">
        <v>66</v>
      </c>
      <c r="B1178" s="512" t="s">
        <v>74</v>
      </c>
      <c r="C1178" s="512"/>
      <c r="D1178" s="512"/>
      <c r="E1178" s="512"/>
      <c r="F1178" s="512"/>
      <c r="G1178" s="512"/>
      <c r="H1178" s="55"/>
      <c r="I1178" s="86"/>
      <c r="J1178" s="34"/>
      <c r="K1178" s="212" t="s">
        <v>64</v>
      </c>
      <c r="L1178" s="103"/>
      <c r="M1178" s="1"/>
    </row>
    <row r="1179" spans="1:21" s="12" customFormat="1" ht="15" thickBot="1" x14ac:dyDescent="0.25">
      <c r="A1179" s="68"/>
      <c r="B1179" s="156"/>
      <c r="C1179" s="156"/>
      <c r="D1179" s="156"/>
      <c r="E1179" s="156"/>
      <c r="F1179" s="156"/>
      <c r="G1179" s="156"/>
      <c r="H1179" s="55"/>
      <c r="I1179" s="86"/>
      <c r="K1179" s="212" t="s">
        <v>64</v>
      </c>
      <c r="L1179" s="103"/>
      <c r="M1179" s="1"/>
    </row>
    <row r="1180" spans="1:21" s="12" customFormat="1" ht="15.75" thickBot="1" x14ac:dyDescent="0.3">
      <c r="A1180" s="204" t="s">
        <v>396</v>
      </c>
      <c r="B1180" s="533" t="s">
        <v>401</v>
      </c>
      <c r="C1180" s="534"/>
      <c r="D1180" s="534"/>
      <c r="E1180" s="534"/>
      <c r="F1180" s="534"/>
      <c r="G1180" s="534"/>
      <c r="H1180" s="535"/>
      <c r="I1180" s="86"/>
      <c r="K1180" s="212" t="s">
        <v>64</v>
      </c>
      <c r="L1180" s="103"/>
      <c r="M1180" s="1"/>
    </row>
    <row r="1181" spans="1:21" s="12" customFormat="1" ht="15" x14ac:dyDescent="0.25">
      <c r="A1181" s="65" t="s">
        <v>57</v>
      </c>
      <c r="B1181" s="156" t="s">
        <v>214</v>
      </c>
      <c r="C1181" s="156"/>
      <c r="D1181" s="156"/>
      <c r="E1181" s="156"/>
      <c r="F1181" s="156"/>
      <c r="G1181" s="156"/>
      <c r="H1181" s="55"/>
      <c r="I1181" s="86"/>
      <c r="K1181" s="212" t="s">
        <v>64</v>
      </c>
      <c r="L1181" s="103"/>
      <c r="M1181" s="1"/>
    </row>
    <row r="1182" spans="1:21" s="154" customFormat="1" ht="28.5" customHeight="1" x14ac:dyDescent="0.25">
      <c r="A1182" s="64"/>
      <c r="B1182" s="30" t="str">
        <f>CONCATENATE($O$2&amp;": "&amp;VLOOKUP($B1181,$N$3:$U$23,2,0))</f>
        <v>Font: Arial</v>
      </c>
      <c r="C1182" s="30" t="str">
        <f>CONCATENATE($P$2&amp;": "&amp;VLOOKUP($B1181,$N$3:$U$23,3,0))</f>
        <v>T-face: Normal</v>
      </c>
      <c r="D1182" s="30" t="str">
        <f>CONCATENATE($Q$2&amp;": "&amp;VLOOKUP($B1181,$N$3:$U$23,4,0))</f>
        <v>Font size: 11</v>
      </c>
      <c r="E1182" s="30" t="str">
        <f>CONCATENATE($R$2&amp;": "&amp;VLOOKUP($B1181,$N$3:$U$23,5,0))</f>
        <v>Row height: Dependant</v>
      </c>
      <c r="F1182" s="30" t="str">
        <f>CONCATENATE($S$2&amp;": "&amp;VLOOKUP($B1181,$N$3:$U$23,6,0))</f>
        <v>Text col: Black</v>
      </c>
      <c r="G1182" s="30" t="str">
        <f>CONCATENATE($T$2&amp;": "&amp;VLOOKUP($B1181,$N$3:$U$23,7,0))</f>
        <v>BG col: White</v>
      </c>
      <c r="H1182" s="80" t="str">
        <f>CONCATENATE($U$2&amp;": "&amp;VLOOKUP($B1181,$N$3:$U$23,8,0))</f>
        <v>Just: Left</v>
      </c>
      <c r="I1182" s="88"/>
      <c r="J1182" s="12"/>
      <c r="K1182" s="212" t="s">
        <v>64</v>
      </c>
      <c r="L1182" s="103"/>
      <c r="M1182" s="1"/>
      <c r="N1182" s="12"/>
      <c r="O1182" s="12"/>
      <c r="P1182" s="12"/>
      <c r="Q1182" s="12"/>
      <c r="R1182" s="12"/>
      <c r="S1182" s="12"/>
      <c r="T1182"/>
      <c r="U1182"/>
    </row>
    <row r="1183" spans="1:21" s="12" customFormat="1" ht="15" x14ac:dyDescent="0.25">
      <c r="A1183" s="65" t="s">
        <v>58</v>
      </c>
      <c r="B1183" s="156" t="s">
        <v>399</v>
      </c>
      <c r="C1183" s="156"/>
      <c r="D1183" s="156"/>
      <c r="E1183" s="156"/>
      <c r="F1183" s="156"/>
      <c r="G1183" s="156"/>
      <c r="H1183" s="55"/>
      <c r="I1183" s="86"/>
      <c r="J1183" s="154"/>
      <c r="K1183" s="212" t="s">
        <v>64</v>
      </c>
      <c r="L1183" s="103"/>
      <c r="M1183" s="1"/>
      <c r="N1183" s="35"/>
      <c r="O1183" s="38"/>
      <c r="P1183" s="38"/>
      <c r="Q1183" s="38"/>
      <c r="R1183" s="38"/>
      <c r="S1183" s="35"/>
    </row>
    <row r="1184" spans="1:21" s="12" customFormat="1" ht="108.95" customHeight="1" x14ac:dyDescent="0.25">
      <c r="A1184" s="192" t="s">
        <v>59</v>
      </c>
      <c r="B1184" s="515" t="s">
        <v>262</v>
      </c>
      <c r="C1184" s="516"/>
      <c r="D1184" s="516"/>
      <c r="E1184" s="516"/>
      <c r="F1184" s="516"/>
      <c r="G1184" s="516"/>
      <c r="H1184" s="55"/>
      <c r="I1184" s="86"/>
      <c r="K1184" s="212" t="s">
        <v>197</v>
      </c>
      <c r="L1184" s="103"/>
      <c r="M1184" s="1"/>
    </row>
    <row r="1185" spans="1:21" s="12" customFormat="1" ht="15" x14ac:dyDescent="0.25">
      <c r="A1185" s="66" t="s">
        <v>60</v>
      </c>
      <c r="B1185" s="156" t="s">
        <v>73</v>
      </c>
      <c r="C1185" s="156"/>
      <c r="D1185" s="156"/>
      <c r="E1185" s="156"/>
      <c r="F1185" s="156"/>
      <c r="G1185" s="156"/>
      <c r="H1185" s="55"/>
      <c r="I1185" s="86"/>
      <c r="K1185" s="212" t="s">
        <v>64</v>
      </c>
      <c r="L1185" s="103"/>
      <c r="M1185" s="1"/>
    </row>
    <row r="1186" spans="1:21" s="12" customFormat="1" ht="15" x14ac:dyDescent="0.25">
      <c r="A1186" s="66" t="s">
        <v>57</v>
      </c>
      <c r="B1186" s="512" t="s">
        <v>71</v>
      </c>
      <c r="C1186" s="512"/>
      <c r="D1186" s="512"/>
      <c r="E1186" s="512"/>
      <c r="F1186" s="512"/>
      <c r="G1186" s="512"/>
      <c r="H1186" s="55"/>
      <c r="I1186" s="86"/>
      <c r="K1186" s="212" t="s">
        <v>64</v>
      </c>
      <c r="L1186" s="103"/>
      <c r="M1186" s="1"/>
    </row>
    <row r="1187" spans="1:21" s="12" customFormat="1" ht="15" x14ac:dyDescent="0.25">
      <c r="A1187" s="66" t="s">
        <v>139</v>
      </c>
      <c r="B1187" s="156" t="s">
        <v>64</v>
      </c>
      <c r="C1187" s="156"/>
      <c r="D1187" s="156"/>
      <c r="E1187" s="156"/>
      <c r="F1187" s="156"/>
      <c r="G1187" s="156"/>
      <c r="H1187" s="55"/>
      <c r="I1187" s="86"/>
      <c r="K1187" s="212" t="s">
        <v>64</v>
      </c>
      <c r="L1187" s="103"/>
      <c r="M1187" s="1"/>
      <c r="T1187" s="154"/>
      <c r="U1187" s="154"/>
    </row>
    <row r="1188" spans="1:21" s="12" customFormat="1" ht="15" x14ac:dyDescent="0.25">
      <c r="A1188" s="66" t="s">
        <v>140</v>
      </c>
      <c r="B1188" s="156" t="s">
        <v>64</v>
      </c>
      <c r="C1188" s="156"/>
      <c r="D1188" s="156"/>
      <c r="E1188" s="156"/>
      <c r="F1188" s="156"/>
      <c r="G1188" s="156"/>
      <c r="H1188" s="55"/>
      <c r="I1188" s="86"/>
      <c r="K1188" s="212" t="s">
        <v>64</v>
      </c>
      <c r="L1188" s="103"/>
      <c r="M1188" s="1"/>
      <c r="N1188" s="154"/>
      <c r="O1188" s="154"/>
      <c r="P1188" s="154"/>
      <c r="Q1188" s="154"/>
      <c r="R1188" s="154"/>
      <c r="S1188" s="154"/>
    </row>
    <row r="1189" spans="1:21" s="12" customFormat="1" ht="15" x14ac:dyDescent="0.25">
      <c r="A1189" s="66" t="s">
        <v>141</v>
      </c>
      <c r="B1189" s="156" t="s">
        <v>64</v>
      </c>
      <c r="C1189" s="156"/>
      <c r="D1189" s="156"/>
      <c r="E1189" s="156"/>
      <c r="F1189" s="156"/>
      <c r="G1189" s="156"/>
      <c r="H1189" s="55"/>
      <c r="I1189" s="86"/>
      <c r="K1189" s="212" t="s">
        <v>64</v>
      </c>
      <c r="L1189" s="103"/>
      <c r="M1189" s="1"/>
    </row>
    <row r="1190" spans="1:21" s="12" customFormat="1" ht="15" x14ac:dyDescent="0.25">
      <c r="A1190" s="66" t="s">
        <v>142</v>
      </c>
      <c r="B1190" s="29" t="s">
        <v>64</v>
      </c>
      <c r="C1190" s="156"/>
      <c r="D1190" s="156"/>
      <c r="E1190" s="156"/>
      <c r="F1190" s="156"/>
      <c r="G1190" s="156"/>
      <c r="H1190" s="55"/>
      <c r="I1190" s="86"/>
      <c r="K1190" s="212" t="s">
        <v>64</v>
      </c>
      <c r="L1190" s="103"/>
      <c r="M1190" s="1"/>
    </row>
    <row r="1191" spans="1:21" customFormat="1" ht="30" x14ac:dyDescent="0.25">
      <c r="A1191" s="67" t="s">
        <v>143</v>
      </c>
      <c r="B1191" s="156" t="str">
        <f>IF(B1181=$N$4,"Yes","No")</f>
        <v>No</v>
      </c>
      <c r="C1191" s="156"/>
      <c r="D1191" s="156"/>
      <c r="E1191" s="156"/>
      <c r="F1191" s="156"/>
      <c r="G1191" s="156"/>
      <c r="H1191" s="82"/>
      <c r="I1191" s="85"/>
      <c r="J1191" s="12"/>
      <c r="K1191" s="212" t="s">
        <v>64</v>
      </c>
      <c r="L1191" s="103"/>
      <c r="M1191" s="1"/>
      <c r="N1191" s="12"/>
      <c r="O1191" s="12"/>
      <c r="P1191" s="12"/>
      <c r="Q1191" s="12"/>
      <c r="R1191" s="12"/>
      <c r="S1191" s="12"/>
      <c r="T1191" s="12"/>
      <c r="U1191" s="12"/>
    </row>
    <row r="1192" spans="1:21" s="12" customFormat="1" ht="15" x14ac:dyDescent="0.25">
      <c r="A1192" s="65" t="s">
        <v>66</v>
      </c>
      <c r="B1192" s="512" t="s">
        <v>74</v>
      </c>
      <c r="C1192" s="512"/>
      <c r="D1192" s="512"/>
      <c r="E1192" s="512"/>
      <c r="F1192" s="512"/>
      <c r="G1192" s="512"/>
      <c r="H1192" s="55"/>
      <c r="I1192" s="86"/>
      <c r="J1192" s="34"/>
      <c r="K1192" s="212" t="s">
        <v>64</v>
      </c>
      <c r="L1192" s="103"/>
      <c r="M1192" s="1"/>
    </row>
    <row r="1193" spans="1:21" s="12" customFormat="1" ht="15" thickBot="1" x14ac:dyDescent="0.25">
      <c r="A1193" s="68"/>
      <c r="B1193" s="156"/>
      <c r="C1193" s="156"/>
      <c r="D1193" s="156"/>
      <c r="E1193" s="156"/>
      <c r="F1193" s="156"/>
      <c r="G1193" s="156"/>
      <c r="H1193" s="55"/>
      <c r="I1193" s="86"/>
      <c r="K1193" s="212" t="s">
        <v>64</v>
      </c>
      <c r="L1193" s="103"/>
      <c r="M1193" s="1"/>
    </row>
    <row r="1194" spans="1:21" s="12" customFormat="1" ht="15.75" thickBot="1" x14ac:dyDescent="0.3">
      <c r="A1194" s="204" t="s">
        <v>397</v>
      </c>
      <c r="B1194" s="533" t="s">
        <v>403</v>
      </c>
      <c r="C1194" s="534"/>
      <c r="D1194" s="534"/>
      <c r="E1194" s="534"/>
      <c r="F1194" s="534"/>
      <c r="G1194" s="534"/>
      <c r="H1194" s="535"/>
      <c r="I1194" s="86"/>
      <c r="K1194" s="212" t="s">
        <v>64</v>
      </c>
      <c r="L1194" s="103"/>
      <c r="M1194" s="1"/>
    </row>
    <row r="1195" spans="1:21" s="12" customFormat="1" ht="15" x14ac:dyDescent="0.25">
      <c r="A1195" s="65" t="s">
        <v>57</v>
      </c>
      <c r="B1195" s="156" t="s">
        <v>214</v>
      </c>
      <c r="C1195" s="156"/>
      <c r="D1195" s="156"/>
      <c r="E1195" s="156"/>
      <c r="F1195" s="156"/>
      <c r="G1195" s="156"/>
      <c r="H1195" s="55"/>
      <c r="I1195" s="86"/>
      <c r="K1195" s="212" t="s">
        <v>64</v>
      </c>
      <c r="L1195" s="103"/>
      <c r="M1195" s="1"/>
    </row>
    <row r="1196" spans="1:21" s="154" customFormat="1" ht="28.5" customHeight="1" x14ac:dyDescent="0.25">
      <c r="A1196" s="64"/>
      <c r="B1196" s="30" t="str">
        <f>CONCATENATE($O$2&amp;": "&amp;VLOOKUP($B1195,$N$3:$U$23,2,0))</f>
        <v>Font: Arial</v>
      </c>
      <c r="C1196" s="30" t="str">
        <f>CONCATENATE($P$2&amp;": "&amp;VLOOKUP($B1195,$N$3:$U$23,3,0))</f>
        <v>T-face: Normal</v>
      </c>
      <c r="D1196" s="30" t="str">
        <f>CONCATENATE($Q$2&amp;": "&amp;VLOOKUP($B1195,$N$3:$U$23,4,0))</f>
        <v>Font size: 11</v>
      </c>
      <c r="E1196" s="30" t="str">
        <f>CONCATENATE($R$2&amp;": "&amp;VLOOKUP($B1195,$N$3:$U$23,5,0))</f>
        <v>Row height: Dependant</v>
      </c>
      <c r="F1196" s="30" t="str">
        <f>CONCATENATE($S$2&amp;": "&amp;VLOOKUP($B1195,$N$3:$U$23,6,0))</f>
        <v>Text col: Black</v>
      </c>
      <c r="G1196" s="30" t="str">
        <f>CONCATENATE($T$2&amp;": "&amp;VLOOKUP($B1195,$N$3:$U$23,7,0))</f>
        <v>BG col: White</v>
      </c>
      <c r="H1196" s="80" t="str">
        <f>CONCATENATE($U$2&amp;": "&amp;VLOOKUP($B1195,$N$3:$U$23,8,0))</f>
        <v>Just: Left</v>
      </c>
      <c r="I1196" s="88"/>
      <c r="J1196" s="12"/>
      <c r="K1196" s="212" t="s">
        <v>64</v>
      </c>
      <c r="L1196" s="103"/>
      <c r="M1196" s="1"/>
      <c r="N1196" s="12"/>
      <c r="O1196" s="12"/>
      <c r="P1196" s="12"/>
      <c r="Q1196" s="12"/>
      <c r="R1196" s="12"/>
      <c r="S1196" s="12"/>
      <c r="T1196"/>
      <c r="U1196"/>
    </row>
    <row r="1197" spans="1:21" s="12" customFormat="1" ht="15" x14ac:dyDescent="0.25">
      <c r="A1197" s="65" t="s">
        <v>58</v>
      </c>
      <c r="B1197" s="156" t="s">
        <v>380</v>
      </c>
      <c r="C1197" s="156"/>
      <c r="D1197" s="156"/>
      <c r="E1197" s="156"/>
      <c r="F1197" s="156"/>
      <c r="G1197" s="156"/>
      <c r="H1197" s="55"/>
      <c r="I1197" s="86"/>
      <c r="J1197" s="154"/>
      <c r="K1197" s="212" t="s">
        <v>64</v>
      </c>
      <c r="L1197" s="103"/>
      <c r="M1197" s="1"/>
      <c r="N1197" s="35"/>
      <c r="O1197" s="38"/>
      <c r="P1197" s="38"/>
      <c r="Q1197" s="38"/>
      <c r="R1197" s="38"/>
      <c r="S1197" s="35"/>
    </row>
    <row r="1198" spans="1:21" s="12" customFormat="1" ht="15" customHeight="1" x14ac:dyDescent="0.25">
      <c r="A1198" s="192" t="s">
        <v>59</v>
      </c>
      <c r="B1198" s="536" t="s">
        <v>491</v>
      </c>
      <c r="C1198" s="537"/>
      <c r="D1198" s="537"/>
      <c r="E1198" s="537"/>
      <c r="F1198" s="537"/>
      <c r="G1198" s="537"/>
      <c r="H1198" s="55"/>
      <c r="I1198" s="86"/>
      <c r="K1198" s="212" t="s">
        <v>197</v>
      </c>
      <c r="L1198" s="103"/>
      <c r="M1198" s="1"/>
    </row>
    <row r="1199" spans="1:21" s="12" customFormat="1" ht="15" x14ac:dyDescent="0.25">
      <c r="A1199" s="66" t="s">
        <v>60</v>
      </c>
      <c r="B1199" s="156" t="s">
        <v>73</v>
      </c>
      <c r="C1199" s="156"/>
      <c r="D1199" s="156"/>
      <c r="E1199" s="156"/>
      <c r="F1199" s="156"/>
      <c r="G1199" s="156"/>
      <c r="H1199" s="55"/>
      <c r="I1199" s="86"/>
      <c r="K1199" s="212" t="s">
        <v>64</v>
      </c>
      <c r="L1199" s="103"/>
      <c r="M1199" s="1"/>
    </row>
    <row r="1200" spans="1:21" s="12" customFormat="1" ht="15" x14ac:dyDescent="0.25">
      <c r="A1200" s="66" t="s">
        <v>57</v>
      </c>
      <c r="B1200" s="512" t="s">
        <v>71</v>
      </c>
      <c r="C1200" s="512"/>
      <c r="D1200" s="512"/>
      <c r="E1200" s="512"/>
      <c r="F1200" s="512"/>
      <c r="G1200" s="512"/>
      <c r="H1200" s="55"/>
      <c r="I1200" s="86"/>
      <c r="K1200" s="212" t="s">
        <v>64</v>
      </c>
      <c r="L1200" s="103"/>
      <c r="M1200" s="1"/>
    </row>
    <row r="1201" spans="1:21" s="12" customFormat="1" ht="15" x14ac:dyDescent="0.25">
      <c r="A1201" s="66" t="s">
        <v>139</v>
      </c>
      <c r="B1201" s="156" t="s">
        <v>64</v>
      </c>
      <c r="C1201" s="156"/>
      <c r="D1201" s="156"/>
      <c r="E1201" s="156"/>
      <c r="F1201" s="156"/>
      <c r="G1201" s="156"/>
      <c r="H1201" s="55"/>
      <c r="I1201" s="86"/>
      <c r="K1201" s="212" t="s">
        <v>64</v>
      </c>
      <c r="L1201" s="103"/>
      <c r="M1201" s="1"/>
      <c r="T1201" s="154"/>
      <c r="U1201" s="154"/>
    </row>
    <row r="1202" spans="1:21" s="12" customFormat="1" ht="15" x14ac:dyDescent="0.25">
      <c r="A1202" s="66" t="s">
        <v>140</v>
      </c>
      <c r="B1202" s="156" t="s">
        <v>64</v>
      </c>
      <c r="C1202" s="156"/>
      <c r="D1202" s="156"/>
      <c r="E1202" s="156"/>
      <c r="F1202" s="156"/>
      <c r="G1202" s="156"/>
      <c r="H1202" s="55"/>
      <c r="I1202" s="86"/>
      <c r="K1202" s="212" t="s">
        <v>64</v>
      </c>
      <c r="L1202" s="103"/>
      <c r="M1202" s="1"/>
      <c r="N1202" s="154"/>
      <c r="O1202" s="154"/>
      <c r="P1202" s="154"/>
      <c r="Q1202" s="154"/>
      <c r="R1202" s="154"/>
      <c r="S1202" s="154"/>
    </row>
    <row r="1203" spans="1:21" s="12" customFormat="1" ht="15" x14ac:dyDescent="0.25">
      <c r="A1203" s="66" t="s">
        <v>141</v>
      </c>
      <c r="B1203" s="156" t="s">
        <v>64</v>
      </c>
      <c r="C1203" s="156"/>
      <c r="D1203" s="156"/>
      <c r="E1203" s="156"/>
      <c r="F1203" s="156"/>
      <c r="G1203" s="156"/>
      <c r="H1203" s="55"/>
      <c r="I1203" s="86"/>
      <c r="K1203" s="212" t="s">
        <v>64</v>
      </c>
      <c r="L1203" s="103"/>
      <c r="M1203" s="1"/>
    </row>
    <row r="1204" spans="1:21" s="12" customFormat="1" ht="15" x14ac:dyDescent="0.25">
      <c r="A1204" s="66" t="s">
        <v>142</v>
      </c>
      <c r="B1204" s="29" t="s">
        <v>64</v>
      </c>
      <c r="C1204" s="156"/>
      <c r="D1204" s="156"/>
      <c r="E1204" s="156"/>
      <c r="F1204" s="156"/>
      <c r="G1204" s="156"/>
      <c r="H1204" s="55"/>
      <c r="I1204" s="86"/>
      <c r="K1204" s="212" t="s">
        <v>64</v>
      </c>
      <c r="L1204" s="103"/>
      <c r="M1204" s="1"/>
    </row>
    <row r="1205" spans="1:21" customFormat="1" ht="30" x14ac:dyDescent="0.25">
      <c r="A1205" s="67" t="s">
        <v>143</v>
      </c>
      <c r="B1205" s="156" t="str">
        <f>IF(B1195=$N$4,"Yes","No")</f>
        <v>No</v>
      </c>
      <c r="C1205" s="156"/>
      <c r="D1205" s="156"/>
      <c r="E1205" s="156"/>
      <c r="F1205" s="156"/>
      <c r="G1205" s="156"/>
      <c r="H1205" s="82"/>
      <c r="I1205" s="85"/>
      <c r="J1205" s="12"/>
      <c r="K1205" s="212" t="s">
        <v>64</v>
      </c>
      <c r="L1205" s="103"/>
      <c r="M1205" s="1"/>
      <c r="N1205" s="12"/>
      <c r="O1205" s="12"/>
      <c r="P1205" s="12"/>
      <c r="Q1205" s="12"/>
      <c r="R1205" s="12"/>
      <c r="S1205" s="12"/>
      <c r="T1205" s="12"/>
      <c r="U1205" s="12"/>
    </row>
    <row r="1206" spans="1:21" s="12" customFormat="1" ht="15" x14ac:dyDescent="0.25">
      <c r="A1206" s="65" t="s">
        <v>66</v>
      </c>
      <c r="B1206" s="512" t="s">
        <v>74</v>
      </c>
      <c r="C1206" s="512"/>
      <c r="D1206" s="512"/>
      <c r="E1206" s="512"/>
      <c r="F1206" s="512"/>
      <c r="G1206" s="512"/>
      <c r="H1206" s="55"/>
      <c r="I1206" s="86"/>
      <c r="J1206" s="34"/>
      <c r="K1206" s="212" t="s">
        <v>64</v>
      </c>
      <c r="L1206" s="103"/>
      <c r="M1206" s="1"/>
    </row>
    <row r="1207" spans="1:21" s="12" customFormat="1" ht="15" thickBot="1" x14ac:dyDescent="0.25">
      <c r="A1207" s="68"/>
      <c r="B1207" s="156"/>
      <c r="C1207" s="156"/>
      <c r="D1207" s="156"/>
      <c r="E1207" s="156"/>
      <c r="F1207" s="156"/>
      <c r="G1207" s="156"/>
      <c r="H1207" s="55"/>
      <c r="I1207" s="86"/>
      <c r="K1207" s="212" t="s">
        <v>64</v>
      </c>
      <c r="L1207" s="103"/>
      <c r="M1207" s="1"/>
    </row>
    <row r="1208" spans="1:21" s="12" customFormat="1" ht="15.75" thickBot="1" x14ac:dyDescent="0.3">
      <c r="A1208" s="204" t="s">
        <v>398</v>
      </c>
      <c r="B1208" s="533" t="s">
        <v>402</v>
      </c>
      <c r="C1208" s="534"/>
      <c r="D1208" s="534"/>
      <c r="E1208" s="534"/>
      <c r="F1208" s="534"/>
      <c r="G1208" s="534"/>
      <c r="H1208" s="535"/>
      <c r="I1208" s="86"/>
      <c r="K1208" s="212" t="s">
        <v>64</v>
      </c>
      <c r="L1208" s="103"/>
      <c r="M1208" s="1"/>
    </row>
    <row r="1209" spans="1:21" s="12" customFormat="1" ht="15" x14ac:dyDescent="0.25">
      <c r="A1209" s="65" t="s">
        <v>57</v>
      </c>
      <c r="B1209" s="156" t="s">
        <v>214</v>
      </c>
      <c r="C1209" s="156"/>
      <c r="D1209" s="156"/>
      <c r="E1209" s="156"/>
      <c r="F1209" s="156"/>
      <c r="G1209" s="156"/>
      <c r="H1209" s="55"/>
      <c r="I1209" s="86"/>
      <c r="K1209" s="212" t="s">
        <v>64</v>
      </c>
      <c r="L1209" s="103"/>
      <c r="M1209" s="1"/>
    </row>
    <row r="1210" spans="1:21" s="154" customFormat="1" ht="28.5" customHeight="1" x14ac:dyDescent="0.25">
      <c r="A1210" s="64"/>
      <c r="B1210" s="30" t="str">
        <f>CONCATENATE($O$2&amp;": "&amp;VLOOKUP($B1209,$N$3:$U$23,2,0))</f>
        <v>Font: Arial</v>
      </c>
      <c r="C1210" s="30" t="str">
        <f>CONCATENATE($P$2&amp;": "&amp;VLOOKUP($B1209,$N$3:$U$23,3,0))</f>
        <v>T-face: Normal</v>
      </c>
      <c r="D1210" s="30" t="str">
        <f>CONCATENATE($Q$2&amp;": "&amp;VLOOKUP($B1209,$N$3:$U$23,4,0))</f>
        <v>Font size: 11</v>
      </c>
      <c r="E1210" s="30" t="str">
        <f>CONCATENATE($R$2&amp;": "&amp;VLOOKUP($B1209,$N$3:$U$23,5,0))</f>
        <v>Row height: Dependant</v>
      </c>
      <c r="F1210" s="30" t="str">
        <f>CONCATENATE($S$2&amp;": "&amp;VLOOKUP($B1209,$N$3:$U$23,6,0))</f>
        <v>Text col: Black</v>
      </c>
      <c r="G1210" s="30" t="str">
        <f>CONCATENATE($T$2&amp;": "&amp;VLOOKUP($B1209,$N$3:$U$23,7,0))</f>
        <v>BG col: White</v>
      </c>
      <c r="H1210" s="80" t="str">
        <f>CONCATENATE($U$2&amp;": "&amp;VLOOKUP($B1209,$N$3:$U$23,8,0))</f>
        <v>Just: Left</v>
      </c>
      <c r="I1210" s="88"/>
      <c r="J1210" s="12"/>
      <c r="K1210" s="212" t="s">
        <v>64</v>
      </c>
      <c r="L1210" s="103"/>
      <c r="M1210" s="1"/>
      <c r="N1210" s="12"/>
      <c r="O1210" s="12"/>
      <c r="P1210" s="12"/>
      <c r="Q1210" s="12"/>
      <c r="R1210" s="12"/>
      <c r="S1210" s="12"/>
      <c r="T1210"/>
      <c r="U1210"/>
    </row>
    <row r="1211" spans="1:21" s="12" customFormat="1" ht="15" x14ac:dyDescent="0.25">
      <c r="A1211" s="65" t="s">
        <v>58</v>
      </c>
      <c r="B1211" s="156" t="s">
        <v>380</v>
      </c>
      <c r="C1211" s="156"/>
      <c r="D1211" s="156"/>
      <c r="E1211" s="156"/>
      <c r="F1211" s="156"/>
      <c r="G1211" s="156"/>
      <c r="H1211" s="55"/>
      <c r="I1211" s="86"/>
      <c r="J1211" s="154"/>
      <c r="K1211" s="212" t="s">
        <v>64</v>
      </c>
      <c r="L1211" s="103"/>
      <c r="M1211" s="1"/>
      <c r="N1211" s="35"/>
      <c r="O1211" s="38"/>
      <c r="P1211" s="38"/>
      <c r="Q1211" s="38"/>
      <c r="R1211" s="38"/>
      <c r="S1211" s="35"/>
    </row>
    <row r="1212" spans="1:21" s="12" customFormat="1" ht="29.45" customHeight="1" x14ac:dyDescent="0.25">
      <c r="A1212" s="192" t="s">
        <v>59</v>
      </c>
      <c r="B1212" s="515" t="s">
        <v>246</v>
      </c>
      <c r="C1212" s="516"/>
      <c r="D1212" s="516"/>
      <c r="E1212" s="516"/>
      <c r="F1212" s="516"/>
      <c r="G1212" s="516"/>
      <c r="H1212" s="55"/>
      <c r="I1212" s="86"/>
      <c r="K1212" s="212" t="s">
        <v>197</v>
      </c>
      <c r="L1212" s="103"/>
      <c r="M1212" s="1"/>
    </row>
    <row r="1213" spans="1:21" s="12" customFormat="1" ht="15" x14ac:dyDescent="0.25">
      <c r="A1213" s="66" t="s">
        <v>60</v>
      </c>
      <c r="B1213" s="156" t="s">
        <v>73</v>
      </c>
      <c r="C1213" s="156"/>
      <c r="D1213" s="156"/>
      <c r="E1213" s="156"/>
      <c r="F1213" s="156"/>
      <c r="G1213" s="156"/>
      <c r="H1213" s="55"/>
      <c r="I1213" s="86"/>
      <c r="K1213" s="212" t="s">
        <v>64</v>
      </c>
      <c r="L1213" s="103"/>
      <c r="M1213" s="1"/>
    </row>
    <row r="1214" spans="1:21" s="12" customFormat="1" ht="15" x14ac:dyDescent="0.25">
      <c r="A1214" s="66" t="s">
        <v>57</v>
      </c>
      <c r="B1214" s="512" t="s">
        <v>71</v>
      </c>
      <c r="C1214" s="512"/>
      <c r="D1214" s="512"/>
      <c r="E1214" s="512"/>
      <c r="F1214" s="512"/>
      <c r="G1214" s="512"/>
      <c r="H1214" s="55"/>
      <c r="I1214" s="86"/>
      <c r="K1214" s="212" t="s">
        <v>64</v>
      </c>
      <c r="L1214" s="103"/>
      <c r="M1214" s="1"/>
    </row>
    <row r="1215" spans="1:21" s="12" customFormat="1" ht="15" x14ac:dyDescent="0.25">
      <c r="A1215" s="66" t="s">
        <v>139</v>
      </c>
      <c r="B1215" s="156" t="s">
        <v>64</v>
      </c>
      <c r="C1215" s="156"/>
      <c r="D1215" s="156"/>
      <c r="E1215" s="156"/>
      <c r="F1215" s="156"/>
      <c r="G1215" s="156"/>
      <c r="H1215" s="55"/>
      <c r="I1215" s="86"/>
      <c r="K1215" s="212" t="s">
        <v>64</v>
      </c>
      <c r="L1215" s="103"/>
      <c r="M1215" s="1"/>
      <c r="T1215" s="154"/>
      <c r="U1215" s="154"/>
    </row>
    <row r="1216" spans="1:21" s="12" customFormat="1" ht="15" x14ac:dyDescent="0.25">
      <c r="A1216" s="66" t="s">
        <v>140</v>
      </c>
      <c r="B1216" s="156" t="s">
        <v>64</v>
      </c>
      <c r="C1216" s="156"/>
      <c r="D1216" s="156"/>
      <c r="E1216" s="156"/>
      <c r="F1216" s="156"/>
      <c r="G1216" s="156"/>
      <c r="H1216" s="55"/>
      <c r="I1216" s="86"/>
      <c r="K1216" s="212" t="s">
        <v>64</v>
      </c>
      <c r="L1216" s="103"/>
      <c r="M1216" s="1"/>
      <c r="N1216" s="154"/>
      <c r="O1216" s="154"/>
      <c r="P1216" s="154"/>
      <c r="Q1216" s="154"/>
      <c r="R1216" s="154"/>
      <c r="S1216" s="154"/>
    </row>
    <row r="1217" spans="1:21" s="12" customFormat="1" ht="15" x14ac:dyDescent="0.25">
      <c r="A1217" s="66" t="s">
        <v>141</v>
      </c>
      <c r="B1217" s="156" t="s">
        <v>64</v>
      </c>
      <c r="C1217" s="156"/>
      <c r="D1217" s="156"/>
      <c r="E1217" s="156"/>
      <c r="F1217" s="156"/>
      <c r="G1217" s="156"/>
      <c r="H1217" s="55"/>
      <c r="I1217" s="86"/>
      <c r="K1217" s="212" t="s">
        <v>64</v>
      </c>
      <c r="L1217" s="103"/>
      <c r="M1217" s="1"/>
    </row>
    <row r="1218" spans="1:21" s="12" customFormat="1" ht="15" x14ac:dyDescent="0.25">
      <c r="A1218" s="66" t="s">
        <v>142</v>
      </c>
      <c r="B1218" s="29" t="s">
        <v>64</v>
      </c>
      <c r="C1218" s="156"/>
      <c r="D1218" s="156"/>
      <c r="E1218" s="156"/>
      <c r="F1218" s="156"/>
      <c r="G1218" s="156"/>
      <c r="H1218" s="55"/>
      <c r="I1218" s="86"/>
      <c r="K1218" s="212" t="s">
        <v>64</v>
      </c>
      <c r="L1218" s="103"/>
      <c r="M1218" s="1"/>
    </row>
    <row r="1219" spans="1:21" customFormat="1" ht="30" x14ac:dyDescent="0.25">
      <c r="A1219" s="67" t="s">
        <v>143</v>
      </c>
      <c r="B1219" s="156" t="str">
        <f>IF(B1209=$N$4,"Yes","No")</f>
        <v>No</v>
      </c>
      <c r="C1219" s="156"/>
      <c r="D1219" s="156"/>
      <c r="E1219" s="156"/>
      <c r="F1219" s="156"/>
      <c r="G1219" s="156"/>
      <c r="H1219" s="82"/>
      <c r="I1219" s="85"/>
      <c r="J1219" s="12"/>
      <c r="K1219" s="212" t="s">
        <v>64</v>
      </c>
      <c r="L1219" s="103"/>
      <c r="M1219" s="1"/>
      <c r="N1219" s="12"/>
      <c r="O1219" s="12"/>
      <c r="P1219" s="12"/>
      <c r="Q1219" s="12"/>
      <c r="R1219" s="12"/>
      <c r="S1219" s="12"/>
      <c r="T1219" s="12"/>
      <c r="U1219" s="12"/>
    </row>
    <row r="1220" spans="1:21" s="12" customFormat="1" ht="14.1" customHeight="1" x14ac:dyDescent="0.25">
      <c r="A1220" s="65" t="s">
        <v>66</v>
      </c>
      <c r="B1220" s="512" t="s">
        <v>74</v>
      </c>
      <c r="C1220" s="512"/>
      <c r="D1220" s="512"/>
      <c r="E1220" s="512"/>
      <c r="F1220" s="512"/>
      <c r="G1220" s="512"/>
      <c r="H1220" s="55"/>
      <c r="I1220" s="86"/>
      <c r="J1220" s="34"/>
      <c r="K1220" s="212" t="s">
        <v>64</v>
      </c>
      <c r="L1220" s="103"/>
      <c r="M1220" s="1"/>
    </row>
    <row r="1221" spans="1:21" s="12" customFormat="1" ht="15" thickBot="1" x14ac:dyDescent="0.25">
      <c r="A1221" s="68"/>
      <c r="B1221" s="156"/>
      <c r="C1221" s="156"/>
      <c r="D1221" s="156"/>
      <c r="E1221" s="156"/>
      <c r="F1221" s="156"/>
      <c r="G1221" s="156"/>
      <c r="H1221" s="55"/>
      <c r="I1221" s="86"/>
      <c r="K1221" s="212" t="s">
        <v>64</v>
      </c>
      <c r="L1221" s="103"/>
      <c r="M1221" s="1"/>
    </row>
    <row r="1222" spans="1:21" s="12" customFormat="1" ht="15" x14ac:dyDescent="0.25">
      <c r="A1222" s="208"/>
      <c r="B1222" s="209"/>
      <c r="C1222" s="210"/>
      <c r="D1222" s="210"/>
      <c r="E1222" s="210"/>
      <c r="F1222" s="210"/>
      <c r="G1222" s="210"/>
      <c r="H1222" s="211"/>
      <c r="I1222" s="86"/>
      <c r="K1222" s="103"/>
      <c r="L1222" s="103"/>
      <c r="M1222" s="1"/>
    </row>
    <row r="1223" spans="1:21" x14ac:dyDescent="0.2">
      <c r="N1223" s="12"/>
      <c r="O1223" s="12"/>
      <c r="R1223" s="12"/>
      <c r="S1223" s="12"/>
      <c r="T1223" s="12"/>
      <c r="U1223" s="12"/>
    </row>
    <row r="1224" spans="1:21" ht="15" x14ac:dyDescent="0.25">
      <c r="J1224" s="116" t="s">
        <v>199</v>
      </c>
      <c r="K1224" s="1">
        <f>COUNTA(K3:K1221)</f>
        <v>1219</v>
      </c>
      <c r="L1224" s="103"/>
      <c r="M1224" s="1"/>
      <c r="N1224" s="12"/>
      <c r="O1224" s="12"/>
      <c r="R1224" s="12"/>
      <c r="S1224" s="12"/>
      <c r="T1224" s="12"/>
      <c r="U1224" s="12"/>
    </row>
    <row r="1225" spans="1:21" ht="15" x14ac:dyDescent="0.25">
      <c r="J1225" s="116" t="s">
        <v>198</v>
      </c>
      <c r="K1225" s="1">
        <f>COUNTIF(K3:K1221,N29)</f>
        <v>197</v>
      </c>
      <c r="L1225" s="103"/>
      <c r="M1225" s="1"/>
      <c r="N1225" s="12"/>
      <c r="O1225" s="12"/>
      <c r="R1225" s="12"/>
      <c r="S1225" s="12"/>
      <c r="T1225" s="12"/>
      <c r="U1225" s="12"/>
    </row>
    <row r="1226" spans="1:21" ht="15" x14ac:dyDescent="0.25">
      <c r="J1226" s="116" t="s">
        <v>200</v>
      </c>
      <c r="K1226" s="91">
        <f>K1225/K1224</f>
        <v>0.16160787530762921</v>
      </c>
      <c r="L1226" s="104"/>
      <c r="M1226" s="91"/>
      <c r="N1226" s="12"/>
      <c r="O1226" s="12"/>
      <c r="R1226" s="12"/>
      <c r="S1226" s="12"/>
      <c r="T1226" s="12"/>
      <c r="U1226" s="12"/>
    </row>
    <row r="1227" spans="1:21" x14ac:dyDescent="0.2">
      <c r="N1227" s="12"/>
      <c r="O1227" s="12"/>
      <c r="R1227" s="12"/>
      <c r="S1227" s="12"/>
      <c r="T1227" s="12"/>
      <c r="U1227" s="12"/>
    </row>
    <row r="1229" spans="1:21" ht="15" x14ac:dyDescent="0.25">
      <c r="K1229" s="3"/>
    </row>
    <row r="1230" spans="1:21" x14ac:dyDescent="0.2">
      <c r="E1230" s="5"/>
    </row>
    <row r="1231" spans="1:21" ht="15" x14ac:dyDescent="0.25">
      <c r="E1231" s="5"/>
      <c r="G1231"/>
      <c r="H1231"/>
    </row>
    <row r="1232" spans="1:21" ht="15" x14ac:dyDescent="0.25">
      <c r="E1232" s="5"/>
      <c r="G1232"/>
      <c r="H1232"/>
    </row>
    <row r="1233" spans="5:12" ht="15" x14ac:dyDescent="0.25">
      <c r="E1233" s="5"/>
      <c r="G1233"/>
      <c r="H1233"/>
    </row>
    <row r="1234" spans="5:12" ht="15" x14ac:dyDescent="0.25">
      <c r="E1234" s="5"/>
      <c r="G1234"/>
      <c r="H1234"/>
    </row>
    <row r="1235" spans="5:12" ht="15" x14ac:dyDescent="0.25">
      <c r="E1235" s="5"/>
      <c r="G1235"/>
      <c r="H1235"/>
    </row>
    <row r="1236" spans="5:12" x14ac:dyDescent="0.2">
      <c r="E1236" s="5"/>
    </row>
    <row r="1237" spans="5:12" x14ac:dyDescent="0.2">
      <c r="E1237" s="5"/>
    </row>
    <row r="1238" spans="5:12" x14ac:dyDescent="0.2">
      <c r="E1238" s="5"/>
    </row>
    <row r="1239" spans="5:12" x14ac:dyDescent="0.2">
      <c r="E1239" s="5"/>
    </row>
    <row r="1240" spans="5:12" x14ac:dyDescent="0.2">
      <c r="E1240" s="5"/>
    </row>
    <row r="1241" spans="5:12" x14ac:dyDescent="0.2">
      <c r="E1241" s="5"/>
    </row>
    <row r="1242" spans="5:12" x14ac:dyDescent="0.2">
      <c r="E1242" s="5"/>
    </row>
    <row r="1243" spans="5:12" x14ac:dyDescent="0.2">
      <c r="E1243" s="5"/>
    </row>
    <row r="1244" spans="5:12" ht="15" x14ac:dyDescent="0.25">
      <c r="E1244" s="5"/>
      <c r="G1244" s="255"/>
      <c r="H1244" s="255"/>
    </row>
    <row r="1245" spans="5:12" s="12" customFormat="1" ht="15" x14ac:dyDescent="0.25">
      <c r="G1245" s="255"/>
      <c r="H1245" s="255"/>
      <c r="I1245" s="86"/>
      <c r="L1245" s="154"/>
    </row>
    <row r="1246" spans="5:12" ht="15" x14ac:dyDescent="0.25">
      <c r="E1246" s="5"/>
      <c r="G1246" s="255"/>
      <c r="H1246" s="255"/>
    </row>
    <row r="1247" spans="5:12" ht="15" x14ac:dyDescent="0.25">
      <c r="E1247" s="5"/>
      <c r="G1247" s="255"/>
      <c r="H1247" s="255"/>
    </row>
    <row r="1248" spans="5:12" ht="15" x14ac:dyDescent="0.25">
      <c r="E1248" s="5"/>
      <c r="G1248" s="255"/>
      <c r="H1248" s="255"/>
    </row>
    <row r="1249" spans="5:12" ht="15" x14ac:dyDescent="0.25">
      <c r="E1249" s="5"/>
      <c r="G1249" s="255"/>
      <c r="H1249" s="255"/>
    </row>
    <row r="1250" spans="5:12" ht="15" x14ac:dyDescent="0.25">
      <c r="E1250" s="5"/>
      <c r="G1250" s="255"/>
      <c r="H1250" s="255"/>
    </row>
    <row r="1251" spans="5:12" ht="15" x14ac:dyDescent="0.25">
      <c r="E1251" s="5"/>
      <c r="G1251" s="255"/>
      <c r="H1251" s="255"/>
    </row>
    <row r="1252" spans="5:12" ht="15" x14ac:dyDescent="0.25">
      <c r="E1252" s="5"/>
      <c r="G1252" s="255"/>
      <c r="H1252" s="255"/>
    </row>
    <row r="1253" spans="5:12" ht="15" x14ac:dyDescent="0.25">
      <c r="E1253" s="5"/>
      <c r="G1253" s="255"/>
      <c r="H1253" s="255"/>
    </row>
    <row r="1254" spans="5:12" ht="15" x14ac:dyDescent="0.25">
      <c r="E1254" s="5"/>
      <c r="G1254" s="255"/>
      <c r="H1254" s="255"/>
    </row>
    <row r="1255" spans="5:12" s="12" customFormat="1" ht="15" x14ac:dyDescent="0.25">
      <c r="G1255" s="255"/>
      <c r="H1255" s="255"/>
      <c r="I1255" s="86"/>
      <c r="L1255" s="154"/>
    </row>
    <row r="1256" spans="5:12" ht="15" x14ac:dyDescent="0.25">
      <c r="E1256" s="5"/>
      <c r="G1256" s="255"/>
      <c r="H1256" s="255"/>
    </row>
    <row r="1257" spans="5:12" ht="15" x14ac:dyDescent="0.25">
      <c r="E1257" s="5"/>
      <c r="G1257" s="255"/>
      <c r="H1257" s="255"/>
    </row>
    <row r="1258" spans="5:12" ht="15" x14ac:dyDescent="0.25">
      <c r="E1258" s="5"/>
      <c r="G1258" s="255"/>
      <c r="H1258" s="255"/>
    </row>
    <row r="1259" spans="5:12" ht="15" x14ac:dyDescent="0.25">
      <c r="E1259" s="5"/>
      <c r="G1259" s="255"/>
      <c r="H1259" s="255"/>
    </row>
    <row r="1260" spans="5:12" ht="15" x14ac:dyDescent="0.25">
      <c r="E1260" s="5"/>
      <c r="G1260" s="255"/>
      <c r="H1260" s="255"/>
    </row>
    <row r="1261" spans="5:12" ht="15" x14ac:dyDescent="0.25">
      <c r="E1261" s="5"/>
      <c r="G1261" s="255"/>
      <c r="H1261" s="255"/>
    </row>
    <row r="1262" spans="5:12" ht="15" x14ac:dyDescent="0.25">
      <c r="E1262" s="5"/>
      <c r="G1262" s="255"/>
      <c r="H1262" s="255"/>
    </row>
    <row r="1263" spans="5:12" ht="15" x14ac:dyDescent="0.25">
      <c r="E1263" s="5"/>
      <c r="G1263" s="255"/>
      <c r="H1263" s="255"/>
    </row>
    <row r="1264" spans="5:12" ht="15" x14ac:dyDescent="0.25">
      <c r="E1264" s="5"/>
      <c r="G1264" s="255"/>
      <c r="H1264" s="255"/>
    </row>
    <row r="1265" spans="5:12" s="12" customFormat="1" ht="15" x14ac:dyDescent="0.25">
      <c r="G1265" s="255"/>
      <c r="H1265" s="255"/>
      <c r="I1265" s="86"/>
      <c r="L1265" s="154"/>
    </row>
    <row r="1266" spans="5:12" ht="15" x14ac:dyDescent="0.25">
      <c r="E1266" s="5"/>
      <c r="G1266" s="255"/>
      <c r="H1266" s="255"/>
    </row>
    <row r="1267" spans="5:12" ht="15" x14ac:dyDescent="0.25">
      <c r="E1267" s="5"/>
      <c r="G1267" s="255"/>
      <c r="H1267" s="255"/>
    </row>
    <row r="1268" spans="5:12" ht="15" x14ac:dyDescent="0.25">
      <c r="E1268" s="5"/>
      <c r="G1268" s="255"/>
      <c r="H1268" s="255"/>
    </row>
    <row r="1269" spans="5:12" ht="15" x14ac:dyDescent="0.25">
      <c r="E1269" s="5"/>
      <c r="G1269" s="255"/>
      <c r="H1269" s="255"/>
    </row>
    <row r="1270" spans="5:12" ht="15" x14ac:dyDescent="0.25">
      <c r="E1270" s="5"/>
      <c r="G1270" s="255"/>
      <c r="H1270" s="255"/>
    </row>
    <row r="1271" spans="5:12" ht="15" x14ac:dyDescent="0.25">
      <c r="E1271" s="5"/>
      <c r="G1271" s="255"/>
      <c r="H1271" s="255"/>
    </row>
    <row r="1272" spans="5:12" ht="15" x14ac:dyDescent="0.25">
      <c r="E1272" s="5"/>
      <c r="G1272" s="255"/>
      <c r="H1272" s="255"/>
    </row>
    <row r="1273" spans="5:12" ht="15" x14ac:dyDescent="0.25">
      <c r="E1273" s="5"/>
      <c r="G1273"/>
      <c r="H1273"/>
    </row>
    <row r="1274" spans="5:12" ht="15" x14ac:dyDescent="0.25">
      <c r="E1274" s="5"/>
      <c r="G1274"/>
      <c r="H1274"/>
    </row>
    <row r="1275" spans="5:12" s="12" customFormat="1" ht="15" x14ac:dyDescent="0.25">
      <c r="G1275"/>
      <c r="H1275"/>
      <c r="I1275" s="86"/>
      <c r="L1275" s="154"/>
    </row>
    <row r="1276" spans="5:12" ht="15" x14ac:dyDescent="0.25">
      <c r="E1276" s="5"/>
      <c r="G1276"/>
      <c r="H1276"/>
    </row>
    <row r="1277" spans="5:12" ht="15" x14ac:dyDescent="0.25">
      <c r="E1277" s="5"/>
      <c r="G1277"/>
      <c r="H1277"/>
    </row>
    <row r="1278" spans="5:12" ht="15" x14ac:dyDescent="0.25">
      <c r="E1278" s="5"/>
      <c r="G1278"/>
      <c r="H1278"/>
    </row>
    <row r="1279" spans="5:12" ht="15" x14ac:dyDescent="0.25">
      <c r="E1279" s="5"/>
      <c r="G1279"/>
      <c r="H1279"/>
    </row>
    <row r="1280" spans="5:12" ht="15" x14ac:dyDescent="0.25">
      <c r="E1280" s="5"/>
      <c r="G1280"/>
      <c r="H1280"/>
    </row>
    <row r="1281" spans="5:8" ht="15" x14ac:dyDescent="0.25">
      <c r="E1281" s="5"/>
      <c r="G1281"/>
      <c r="H1281"/>
    </row>
    <row r="1282" spans="5:8" ht="15" x14ac:dyDescent="0.25">
      <c r="E1282" s="5"/>
      <c r="G1282"/>
      <c r="H1282"/>
    </row>
    <row r="1283" spans="5:8" ht="15" x14ac:dyDescent="0.25">
      <c r="E1283" s="5"/>
      <c r="G1283"/>
      <c r="H1283"/>
    </row>
    <row r="1284" spans="5:8" x14ac:dyDescent="0.2">
      <c r="E1284" s="5"/>
    </row>
    <row r="1285" spans="5:8" x14ac:dyDescent="0.2">
      <c r="E1285" s="5"/>
    </row>
    <row r="1286" spans="5:8" x14ac:dyDescent="0.2">
      <c r="E1286" s="5"/>
    </row>
    <row r="1287" spans="5:8" x14ac:dyDescent="0.2">
      <c r="E1287" s="5"/>
    </row>
    <row r="1288" spans="5:8" x14ac:dyDescent="0.2">
      <c r="E1288" s="5"/>
    </row>
    <row r="1289" spans="5:8" x14ac:dyDescent="0.2">
      <c r="E1289" s="5"/>
    </row>
    <row r="1290" spans="5:8" x14ac:dyDescent="0.2">
      <c r="E1290" s="5"/>
    </row>
    <row r="1291" spans="5:8" x14ac:dyDescent="0.2">
      <c r="E1291" s="5"/>
    </row>
    <row r="1292" spans="5:8" x14ac:dyDescent="0.2">
      <c r="E1292" s="5"/>
    </row>
    <row r="1293" spans="5:8" x14ac:dyDescent="0.2">
      <c r="E1293" s="5"/>
    </row>
    <row r="1294" spans="5:8" x14ac:dyDescent="0.2">
      <c r="E1294" s="5"/>
    </row>
    <row r="1295" spans="5:8" x14ac:dyDescent="0.2">
      <c r="E1295" s="5"/>
    </row>
    <row r="1296" spans="5:8" x14ac:dyDescent="0.2">
      <c r="E1296" s="5"/>
    </row>
    <row r="1297" spans="5:5" x14ac:dyDescent="0.2">
      <c r="E1297" s="5"/>
    </row>
    <row r="1298" spans="5:5" x14ac:dyDescent="0.2">
      <c r="E1298" s="5"/>
    </row>
    <row r="1299" spans="5:5" x14ac:dyDescent="0.2">
      <c r="E1299" s="5"/>
    </row>
    <row r="1300" spans="5:5" x14ac:dyDescent="0.2">
      <c r="E1300" s="5"/>
    </row>
    <row r="1301" spans="5:5" x14ac:dyDescent="0.2">
      <c r="E1301" s="5"/>
    </row>
    <row r="1302" spans="5:5" x14ac:dyDescent="0.2">
      <c r="E1302" s="5"/>
    </row>
  </sheetData>
  <sheetProtection algorithmName="SHA-256" hashValue="MkAnrUNl5G76ITTRDBdMwGRVsBzDDtzakHkKAhoXE3s=" saltValue="nIzz9F0/xn+MrCceMVEgAg==" spinCount="100000" sheet="1" objects="1" scenarios="1"/>
  <protectedRanges>
    <protectedRange sqref="B1083:B1084" name="Range1_1_1"/>
  </protectedRanges>
  <autoFilter ref="E1:U1222" xr:uid="{2219F37D-C621-468D-A33E-6758DCBD20B6}"/>
  <sortState xmlns:xlrd2="http://schemas.microsoft.com/office/spreadsheetml/2017/richdata2" ref="N26:N29">
    <sortCondition ref="N26:N29"/>
  </sortState>
  <mergeCells count="226">
    <mergeCell ref="B1068:H1068"/>
    <mergeCell ref="B1082:H1082"/>
    <mergeCell ref="B1071:H1071"/>
    <mergeCell ref="B1151:H1151"/>
    <mergeCell ref="B1166:H1166"/>
    <mergeCell ref="B1180:H1180"/>
    <mergeCell ref="B1194:H1194"/>
    <mergeCell ref="B1208:H1208"/>
    <mergeCell ref="B1212:G1212"/>
    <mergeCell ref="B1080:H1080"/>
    <mergeCell ref="B1214:G1214"/>
    <mergeCell ref="B1184:G1184"/>
    <mergeCell ref="B1186:G1186"/>
    <mergeCell ref="B1192:G1192"/>
    <mergeCell ref="B1198:G1198"/>
    <mergeCell ref="B1200:G1200"/>
    <mergeCell ref="B1206:G1206"/>
    <mergeCell ref="B1163:G1163"/>
    <mergeCell ref="B1161:H1161"/>
    <mergeCell ref="B1162:H1162"/>
    <mergeCell ref="B1164:H1164"/>
    <mergeCell ref="B1220:G1220"/>
    <mergeCell ref="B125:G125"/>
    <mergeCell ref="B54:G54"/>
    <mergeCell ref="B63:G63"/>
    <mergeCell ref="B35:G35"/>
    <mergeCell ref="B912:G912"/>
    <mergeCell ref="B866:H866"/>
    <mergeCell ref="B880:H880"/>
    <mergeCell ref="B894:H894"/>
    <mergeCell ref="B908:H908"/>
    <mergeCell ref="B922:H922"/>
    <mergeCell ref="B936:H936"/>
    <mergeCell ref="B950:H950"/>
    <mergeCell ref="B964:H964"/>
    <mergeCell ref="B978:H978"/>
    <mergeCell ref="B992:H992"/>
    <mergeCell ref="B1006:H1006"/>
    <mergeCell ref="B1020:H1020"/>
    <mergeCell ref="B1034:H1034"/>
    <mergeCell ref="B1048:H1048"/>
    <mergeCell ref="B1170:G1170"/>
    <mergeCell ref="B1172:G1172"/>
    <mergeCell ref="B1178:G1178"/>
    <mergeCell ref="B1064:H1064"/>
    <mergeCell ref="B749:G749"/>
    <mergeCell ref="B752:G752"/>
    <mergeCell ref="B710:G710"/>
    <mergeCell ref="B690:G690"/>
    <mergeCell ref="B718:G718"/>
    <mergeCell ref="B721:G721"/>
    <mergeCell ref="B724:G724"/>
    <mergeCell ref="B730:G730"/>
    <mergeCell ref="B732:G732"/>
    <mergeCell ref="B738:G738"/>
    <mergeCell ref="B746:G746"/>
    <mergeCell ref="B583:G583"/>
    <mergeCell ref="B603:G603"/>
    <mergeCell ref="B611:G611"/>
    <mergeCell ref="B616:G616"/>
    <mergeCell ref="B634:G634"/>
    <mergeCell ref="B640:G640"/>
    <mergeCell ref="B648:G648"/>
    <mergeCell ref="B662:G662"/>
    <mergeCell ref="B668:G668"/>
    <mergeCell ref="B597:G597"/>
    <mergeCell ref="B654:G654"/>
    <mergeCell ref="B620:G620"/>
    <mergeCell ref="B623:G623"/>
    <mergeCell ref="B466:G466"/>
    <mergeCell ref="B469:G469"/>
    <mergeCell ref="B483:G483"/>
    <mergeCell ref="B552:G552"/>
    <mergeCell ref="B544:G544"/>
    <mergeCell ref="B569:G569"/>
    <mergeCell ref="B575:G575"/>
    <mergeCell ref="B251:H251"/>
    <mergeCell ref="B546:G546"/>
    <mergeCell ref="B560:G560"/>
    <mergeCell ref="B413:G413"/>
    <mergeCell ref="B421:G421"/>
    <mergeCell ref="B427:G427"/>
    <mergeCell ref="B435:G435"/>
    <mergeCell ref="B273:G273"/>
    <mergeCell ref="B209:H209"/>
    <mergeCell ref="B365:G365"/>
    <mergeCell ref="B371:G371"/>
    <mergeCell ref="B410:G410"/>
    <mergeCell ref="B379:G379"/>
    <mergeCell ref="B385:G385"/>
    <mergeCell ref="B382:G382"/>
    <mergeCell ref="B183:G183"/>
    <mergeCell ref="B407:G407"/>
    <mergeCell ref="B357:G357"/>
    <mergeCell ref="B259:G259"/>
    <mergeCell ref="B211:G211"/>
    <mergeCell ref="B217:G217"/>
    <mergeCell ref="B225:G225"/>
    <mergeCell ref="B231:G231"/>
    <mergeCell ref="B239:G239"/>
    <mergeCell ref="B197:G197"/>
    <mergeCell ref="B203:G203"/>
    <mergeCell ref="B189:G189"/>
    <mergeCell ref="B161:G161"/>
    <mergeCell ref="B71:G71"/>
    <mergeCell ref="B77:G77"/>
    <mergeCell ref="B301:G301"/>
    <mergeCell ref="B281:G281"/>
    <mergeCell ref="B287:G287"/>
    <mergeCell ref="B295:G295"/>
    <mergeCell ref="B591:G591"/>
    <mergeCell ref="B594:G594"/>
    <mergeCell ref="B477:G477"/>
    <mergeCell ref="B449:G449"/>
    <mergeCell ref="B455:G455"/>
    <mergeCell ref="B463:G463"/>
    <mergeCell ref="B315:G315"/>
    <mergeCell ref="B323:G323"/>
    <mergeCell ref="B329:G329"/>
    <mergeCell ref="B337:G337"/>
    <mergeCell ref="B538:G538"/>
    <mergeCell ref="B343:G343"/>
    <mergeCell ref="B393:G393"/>
    <mergeCell ref="B399:G399"/>
    <mergeCell ref="B351:G351"/>
    <mergeCell ref="B169:G169"/>
    <mergeCell ref="B175:G175"/>
    <mergeCell ref="B23:G23"/>
    <mergeCell ref="B29:G29"/>
    <mergeCell ref="B119:G119"/>
    <mergeCell ref="B127:G127"/>
    <mergeCell ref="B133:G133"/>
    <mergeCell ref="B141:G141"/>
    <mergeCell ref="B147:G147"/>
    <mergeCell ref="B91:G91"/>
    <mergeCell ref="B155:G155"/>
    <mergeCell ref="B99:G99"/>
    <mergeCell ref="B105:G105"/>
    <mergeCell ref="B113:G113"/>
    <mergeCell ref="B9:G9"/>
    <mergeCell ref="B37:G37"/>
    <mergeCell ref="B46:G46"/>
    <mergeCell ref="B704:G704"/>
    <mergeCell ref="B693:G693"/>
    <mergeCell ref="B632:G632"/>
    <mergeCell ref="B85:G85"/>
    <mergeCell ref="B535:G535"/>
    <mergeCell ref="B491:G491"/>
    <mergeCell ref="B264:G264"/>
    <mergeCell ref="B309:G309"/>
    <mergeCell ref="B696:G696"/>
    <mergeCell ref="B676:G676"/>
    <mergeCell ref="B682:G682"/>
    <mergeCell ref="B702:G702"/>
    <mergeCell ref="B626:G626"/>
    <mergeCell ref="B605:G605"/>
    <mergeCell ref="B577:G577"/>
    <mergeCell ref="B438:G438"/>
    <mergeCell ref="B441:G441"/>
    <mergeCell ref="B267:G267"/>
    <mergeCell ref="B15:G15"/>
    <mergeCell ref="B245:G245"/>
    <mergeCell ref="B253:G253"/>
    <mergeCell ref="B760:G760"/>
    <mergeCell ref="B766:G766"/>
    <mergeCell ref="B774:G774"/>
    <mergeCell ref="B777:G777"/>
    <mergeCell ref="B780:G780"/>
    <mergeCell ref="B788:G788"/>
    <mergeCell ref="B861:G861"/>
    <mergeCell ref="B864:G864"/>
    <mergeCell ref="B872:G872"/>
    <mergeCell ref="B850:G850"/>
    <mergeCell ref="B858:G858"/>
    <mergeCell ref="B802:G802"/>
    <mergeCell ref="B805:G805"/>
    <mergeCell ref="B808:G808"/>
    <mergeCell ref="B816:G816"/>
    <mergeCell ref="B822:G822"/>
    <mergeCell ref="L479:N479"/>
    <mergeCell ref="B794:G794"/>
    <mergeCell ref="B942:G942"/>
    <mergeCell ref="B948:G948"/>
    <mergeCell ref="B956:G956"/>
    <mergeCell ref="B959:G959"/>
    <mergeCell ref="B928:G928"/>
    <mergeCell ref="B934:G934"/>
    <mergeCell ref="B223:G223"/>
    <mergeCell ref="B237:G237"/>
    <mergeCell ref="B265:G265"/>
    <mergeCell ref="B878:G878"/>
    <mergeCell ref="B886:G886"/>
    <mergeCell ref="B889:G889"/>
    <mergeCell ref="B892:G892"/>
    <mergeCell ref="B900:G900"/>
    <mergeCell ref="B906:G906"/>
    <mergeCell ref="B914:G914"/>
    <mergeCell ref="B917:G917"/>
    <mergeCell ref="B920:G920"/>
    <mergeCell ref="B830:G830"/>
    <mergeCell ref="B833:G833"/>
    <mergeCell ref="B836:G836"/>
    <mergeCell ref="B844:G844"/>
    <mergeCell ref="B970:G970"/>
    <mergeCell ref="B968:G968"/>
    <mergeCell ref="B996:G996"/>
    <mergeCell ref="B998:G998"/>
    <mergeCell ref="B990:G990"/>
    <mergeCell ref="B987:G987"/>
    <mergeCell ref="B984:G984"/>
    <mergeCell ref="B976:G976"/>
    <mergeCell ref="B962:G962"/>
    <mergeCell ref="B1054:G1054"/>
    <mergeCell ref="B1060:G1060"/>
    <mergeCell ref="B1038:G1038"/>
    <mergeCell ref="B1040:G1040"/>
    <mergeCell ref="B1046:G1046"/>
    <mergeCell ref="B1052:G1052"/>
    <mergeCell ref="B1004:G1004"/>
    <mergeCell ref="B1010:G1010"/>
    <mergeCell ref="B1012:G1012"/>
    <mergeCell ref="B1015:G1015"/>
    <mergeCell ref="B1018:G1018"/>
    <mergeCell ref="B1026:G1026"/>
    <mergeCell ref="B1029:G1029"/>
    <mergeCell ref="B1032:G1032"/>
  </mergeCells>
  <conditionalFormatting sqref="M1">
    <cfRule type="expression" dxfId="27" priority="26">
      <formula>IF(M1="Tech Clearance",TRUE,FALSE)</formula>
    </cfRule>
  </conditionalFormatting>
  <conditionalFormatting sqref="M1">
    <cfRule type="expression" dxfId="26" priority="22">
      <formula>IF(M1="Format change",TRUE,FALSE)</formula>
    </cfRule>
  </conditionalFormatting>
  <conditionalFormatting sqref="M1">
    <cfRule type="expression" dxfId="25" priority="11">
      <formula>IF(M1="Addition",TRUE,FALSE)</formula>
    </cfRule>
  </conditionalFormatting>
  <conditionalFormatting sqref="L479:L480 L481:M683 K2:M64 L65:M478 K65:K683 K684:M1222">
    <cfRule type="expression" dxfId="24" priority="7">
      <formula>IF(K2="Tech Clearance - Content change",TRUE,FALSE)</formula>
    </cfRule>
    <cfRule type="expression" dxfId="23" priority="8">
      <formula>IF(K2="Addition",TRUE,FALSE)</formula>
    </cfRule>
    <cfRule type="expression" dxfId="22" priority="9">
      <formula>IF(K2="Format change",TRUE,FALSE)</formula>
    </cfRule>
    <cfRule type="expression" dxfId="21" priority="10">
      <formula>IF(K2="Tech Clearance",TRUE,FALSE)</formula>
    </cfRule>
  </conditionalFormatting>
  <conditionalFormatting sqref="B1089:F1094">
    <cfRule type="expression" dxfId="20" priority="5">
      <formula>IF(AND($B$1084&gt;100,$B$1086&gt;=5),TRUE,FALSE)</formula>
    </cfRule>
  </conditionalFormatting>
  <conditionalFormatting sqref="B1098:F1103">
    <cfRule type="expression" dxfId="19" priority="4">
      <formula>IF(AND($B$1084&gt;100,$B$1086=4),TRUE,FALSE)</formula>
    </cfRule>
  </conditionalFormatting>
  <conditionalFormatting sqref="B1107:F1112">
    <cfRule type="expression" dxfId="18" priority="3">
      <formula>IF(AND($B$1084&gt;100,$B$1086=3),TRUE,FALSE)</formula>
    </cfRule>
  </conditionalFormatting>
  <conditionalFormatting sqref="B1116:F1121">
    <cfRule type="expression" dxfId="17" priority="2">
      <formula>IF(AND($B$1084&gt;100,$B$1086=2),TRUE,FALSE)</formula>
    </cfRule>
  </conditionalFormatting>
  <conditionalFormatting sqref="B1125:F1130">
    <cfRule type="expression" dxfId="16" priority="1">
      <formula>IF(AND($B$1084&gt;100,$B$1086=1),TRUE,FALSE)</formula>
    </cfRule>
  </conditionalFormatting>
  <dataValidations count="2">
    <dataValidation type="list" allowBlank="1" showInputMessage="1" showErrorMessage="1" sqref="B4 B374 B346 B262 B755 B699 B671 B657 B643 B629 B614 B586 B360 B18 B32 B80 B94 B108 B122 B136 B150 B164 B178 B192 B206 B220 B234 B248 B276 B290 B304 B318 B332 B388 B402 B416 B430 B444 B458 B486 B472 B555 B572 B541 B66 B600 B685 B713 B727 B741 B769 B783 B797 B811 B825 B839 B853 B867 B881 B895 B909 B923 B937 B951 B965 B979 B993 B1007 B1021 B1035 B1049 B1167 B1181 B1195 B1209 B49" xr:uid="{02FB8F89-4C26-460E-AFAC-C0C4DE287EBE}">
      <formula1>$N$3:$N$23</formula1>
    </dataValidation>
    <dataValidation type="list" allowBlank="1" showInputMessage="1" showErrorMessage="1" sqref="K2:K1222" xr:uid="{1143C296-C96E-4CD1-9F17-4A23EF2295B4}">
      <formula1>$N$26:$N$30</formula1>
    </dataValidation>
  </dataValidations>
  <hyperlinks>
    <hyperlink ref="A3" location="'Borrowing expenses'!A1" display="Cell A1" xr:uid="{2991EBF6-1B14-4160-ADA6-29E2724BF261}"/>
    <hyperlink ref="A31" location="'Borrowing expenses'!A2" display="Cell A2" xr:uid="{E2DB4D3D-92E4-4746-889B-73C74ED8BF2C}"/>
    <hyperlink ref="A79" location="'Borrowing expenses'!A4" display="Cell A4" xr:uid="{A4D75469-ED21-4229-9866-59A13E8A4062}"/>
    <hyperlink ref="A93" location="' Reference module'!A5" display="Cell A5" xr:uid="{C8BA3727-2576-4776-885E-01BBC5C8EFC0}"/>
    <hyperlink ref="A107" location="'Borrowing expenses'!A6" display="Cell A6" xr:uid="{06821967-6CC6-4A0D-883F-4A2DBF68714B}"/>
    <hyperlink ref="A121" location="'Borrowing expenses'!A7" display="Cell A7" xr:uid="{AE266969-A831-4349-B192-5F237C2838AB}"/>
    <hyperlink ref="A135" location="'Borrowing expenses'!A8" display="Cell A8" xr:uid="{93388773-809E-414F-AA2E-C43D5CFDE2B1}"/>
    <hyperlink ref="A149" location="'Borrowing expenses'!A9" display="Cell A9" xr:uid="{9034FFEA-B820-47FC-9F8F-7D145BD7BB6B}"/>
    <hyperlink ref="A163" location="'Borrowing expenses'!A10" display="Cell A10" xr:uid="{7E497451-A6F7-4EF4-B936-2366D7CC8AA2}"/>
    <hyperlink ref="A177" location="'Borrowing expenses'!A11" display="Cell A11" xr:uid="{12424238-0679-43DF-B807-7A1F162F50D4}"/>
    <hyperlink ref="A17" location="'Borrowing expenses'!B1" display="Cell B1" xr:uid="{71DE3A6B-2849-41E3-9F00-9DAFE015B053}"/>
    <hyperlink ref="A191" location="'Borrowing expenses'!A12" display="Cell A12" xr:uid="{1878C413-F5BB-4FBE-9489-B09ACF5B0725}"/>
    <hyperlink ref="A205" location="'Borrowing expenses'!A13" display="Cell A13" xr:uid="{B12E8E6B-8117-4DCE-9140-E8EBDD1BEE46}"/>
    <hyperlink ref="A219" location="'Borrowing expenses'!A14" display="Cell A14" xr:uid="{7CF0FD3F-B144-4B95-8D62-017C3B01A69D}"/>
    <hyperlink ref="A233" location="'Borrowing expenses'!A15" display="Cell A15" xr:uid="{FFDE7010-20E6-400A-BA2B-FA90A40A22D7}"/>
    <hyperlink ref="A247" location="'Borrowing expenses'!A16" display="Cell A16" xr:uid="{07B23D02-8C20-412F-B10D-2C8A22A1CAAD}"/>
    <hyperlink ref="A275" location="'Borrowing expenses'!A18" display="Cell A18" xr:uid="{BEED79D7-2608-4288-B147-0F3671CE6808}"/>
    <hyperlink ref="A289" location="'Borrowing expenses'!A19" display="Cell A19" xr:uid="{5AE7635F-C5BA-4859-B91A-13F7207C7624}"/>
    <hyperlink ref="A303" location="'Borrowing expenses'!A20" display="Cell A20" xr:uid="{2D82D2D3-AC8F-478E-BBFE-3442A4411F59}"/>
    <hyperlink ref="A317" location="'Borrowing expenses'!A21" display="Cell A21" xr:uid="{2BB6794A-5B3E-4F0E-8121-4D73907096FB}"/>
    <hyperlink ref="A331" location="'Borrowing expenses'!A22" display="Cell A22" xr:uid="{6619855C-5DCB-43C7-A36C-2A04A91AA313}"/>
    <hyperlink ref="A387" location="'Borrowing expenses'!A25" display="Cell A25" xr:uid="{89360DB4-E930-41B7-8BEF-2156FFCB1CB1}"/>
    <hyperlink ref="A401" location="'Borrowing expenses'!B25" display="Cell B25" xr:uid="{EBA917A6-6F67-4BC9-BB03-D6A17C7C6EBB}"/>
    <hyperlink ref="A415" location="'Borrowing expenses'!A26" display="Cell A26" xr:uid="{63CBE35C-8505-424C-9464-A2FB1CF46F27}"/>
    <hyperlink ref="A429" location="'Borrowing expenses'!E26" display="Cell E26" xr:uid="{38A4BCFD-E6C8-4302-BED5-7AAFF95F2281}"/>
    <hyperlink ref="A443" location="'Borrowing expenses'!A27" display="Cell A27" xr:uid="{3D903DAF-46EC-4E00-89B0-1F93866A06FB}"/>
    <hyperlink ref="A457" location="'Borrowing expenses'!E27" display="Cell E27" xr:uid="{71E193CA-F235-4586-8AC1-6D404BAC45D3}"/>
    <hyperlink ref="A471" location="'Borrowing expenses'!A28" display="Cell A28" xr:uid="{4F8CE7AF-C64E-4586-B5D3-A3C7D422E4D7}"/>
    <hyperlink ref="A485" location="'Borrowing expenses'!E28" display="Cell E28" xr:uid="{27B07F69-4E21-4C73-9964-ED40143C17DC}"/>
    <hyperlink ref="A540" location="'Borrowing expenses'!A29" display="Cell A29" xr:uid="{D12CBA1A-C848-4629-9253-547DABD3DD11}"/>
    <hyperlink ref="A554" location="'Borrowing expenses'!E29" display="Cell E29" xr:uid="{01E24175-42D0-474F-9734-3696D01642E5}"/>
    <hyperlink ref="A571" location="'Borrowing expenses'!A30" display="Cell A30" xr:uid="{377CBED8-E4DC-4918-85FD-05E687812856}"/>
    <hyperlink ref="A599" location="'Borrowing expenses'!A31" display="Cell A31" xr:uid="{EBA5AA1F-6CD4-469A-877A-A22C8AB85D3B}"/>
    <hyperlink ref="A613" location="'Borrowing expenses'!E31" display="Cell E31" xr:uid="{EE8D77C5-D99B-4EA5-9A6A-36548C9F9F79}"/>
    <hyperlink ref="A628" location="'Borrowing expenses'!A32" display="Cell A32" xr:uid="{0CEF7DC3-F8B2-46C2-A5E0-466EA6FCE8D6}"/>
    <hyperlink ref="A656" location="'Borrowing expenses'!E33" display="Cell E33" xr:uid="{DC861BD0-1DDB-4BDB-A4D4-7CC55446BE6B}"/>
    <hyperlink ref="A642" location="'Borrowing expenses'!A33" display="Cell A33" xr:uid="{01DC9833-3551-4608-A408-198131E008A0}"/>
    <hyperlink ref="A670" location="'Borrowing expenses'!A34" display="Cell A34" xr:uid="{F8D971C6-8683-41F3-8755-E04A4D856DAD}"/>
    <hyperlink ref="A698" location="'Borrowing expenses'!A35" display="Cell A35" xr:uid="{319A0282-C94A-4DE1-84C8-C6B664914694}"/>
    <hyperlink ref="A754" location="'Borrowing expenses'!A37" display="Cell A37" xr:uid="{003858EA-3329-4BC1-ADFE-E453C9DD7442}"/>
    <hyperlink ref="A261" location="'Borrowing expenses'!A17" display="Cell A17" xr:uid="{3DC892A7-F530-41DF-B58D-FF3007337F90}"/>
    <hyperlink ref="A65" location="'Borrowing expenses'!A3" display="Cell A3" xr:uid="{FCB298D4-4979-4DBC-B669-C2726E68966D}"/>
    <hyperlink ref="A345" location="'Borrowing expenses'!A23" display="Cell A23" xr:uid="{9D97081F-0570-42A7-A0D3-2C8C634880D2}"/>
    <hyperlink ref="A373" location="'Borrowing expenses'!B24" display="Cell B24" xr:uid="{EB952FB8-E3EC-45DB-8E1A-B9E689A516EB}"/>
    <hyperlink ref="A359" location="'Borrowing expenses'!A24" display="Cell A24" xr:uid="{C6378285-0986-4BDA-B1E6-2D48BC3C3242}"/>
    <hyperlink ref="A585" location="'Borrowing expenses'!E30" display="Cell E30" xr:uid="{581BE7B2-D99F-4242-ADCF-5F4E4AEC1A8D}"/>
    <hyperlink ref="A684" location="'Borrowing expenses'!E34" display="Cell E34" xr:uid="{AE7118BA-01E6-44FA-8450-15EE0F1C0B90}"/>
    <hyperlink ref="A712" location="'Borrowing expenses'!E35" display="Cell E35" xr:uid="{BFA2ACC2-10C1-4A21-9828-1AEBD16566BA}"/>
    <hyperlink ref="A726" location="'Borrowing expenses'!A36" display="Cell A36" xr:uid="{11E1D718-C5A8-428E-9777-C30EF5F31EDA}"/>
    <hyperlink ref="A740" location="'Borrowing expenses'!E36" display="Cell E36" xr:uid="{DED61AA5-D673-4854-B639-61DF9FE689CD}"/>
    <hyperlink ref="A768" location="'Borrowing expenses'!E37" display="Cell E37" xr:uid="{E15ECBBF-0E3F-4521-83F4-052CE5C89BCD}"/>
    <hyperlink ref="A782" location="'Borrowing expenses'!A38" display="Cell A38" xr:uid="{6B9377FC-1E98-4F85-BFC9-2C3DD13B9D8B}"/>
    <hyperlink ref="A796" location="'Borrowing expenses'!E38" display="Cell E38" xr:uid="{0D11C4B8-0321-49FB-AC8B-40C3FDD0A746}"/>
    <hyperlink ref="A810" location="'Borrowing expenses'!A39" display="Cell A39" xr:uid="{A436C122-6847-47EA-A5CA-F109342A46E1}"/>
    <hyperlink ref="A824" location="'Borrowing expenses'!E39" display="Cell E39" xr:uid="{9273F080-2FAD-4301-972B-D35C81D6AF47}"/>
    <hyperlink ref="A838" location="'Borrowing expenses'!A40" display="Cell A40" xr:uid="{BCC6A062-1869-4305-AFD6-42E9E73DEF31}"/>
    <hyperlink ref="A852" location="'Borrowing expenses'!E40" display="Cell E40" xr:uid="{F249EB7C-D543-4061-96E9-0E116E9BE2E0}"/>
    <hyperlink ref="A866" location="'Borrowing expenses'!A41" display="Cell A41" xr:uid="{45548E8A-B16F-4D20-8CEF-1FA7559E6756}"/>
    <hyperlink ref="A880" location="'Borrowing expenses'!E41" display="Cell E41" xr:uid="{EEC60578-6EE5-4218-AE7A-C6F786813D07}"/>
    <hyperlink ref="A894" location="'Borrowing expenses'!A42" display="Cell A42" xr:uid="{D5AFAA89-E877-48C0-9075-991175286905}"/>
    <hyperlink ref="A908" location="'Borrowing expenses'!A43" display="Cell A43" xr:uid="{C2EE59F7-FE82-49B2-8983-C2C7D3BDB04D}"/>
    <hyperlink ref="A922" location="'Borrowing expenses'!A44" display="Cell A44" xr:uid="{1493AE85-D196-4997-9553-D4FBCA4D577A}"/>
    <hyperlink ref="A936" location="'Borrowing expenses'!A45" display="Cell A45" xr:uid="{57F6174F-70C7-4BC4-AA8B-55D23B219B39}"/>
    <hyperlink ref="A950" location="'Borrowing expenses'!B45" display="Cell B45" xr:uid="{386EB729-CCD5-4B0F-A77F-E784127BDCE3}"/>
    <hyperlink ref="A964" location="'Borrowing expenses'!A46" display="Cell A46" xr:uid="{A87BDDB4-E476-4042-BCD9-0AE0B66491B1}"/>
    <hyperlink ref="A978" location="'Borrowing expenses'!B46" display="Cell B46" xr:uid="{DB754AC2-6B89-452A-ABDF-CDE2E3573C2D}"/>
    <hyperlink ref="A992" location="'Borrowing expenses'!A47" display="Cell A47" xr:uid="{0D79AEF6-E9B8-4593-ACBB-2535097F1424}"/>
    <hyperlink ref="A1006" location="'Borrowing expenses'!C47" display="Cell C47" xr:uid="{01DB3917-9C74-4439-ACA9-D2AB45A924A3}"/>
    <hyperlink ref="A1020" location="'Borrowing expenses'!E47" display="Cell E47" xr:uid="{E96F2732-5D66-4ADC-A4FA-4B8FDAFF7023}"/>
    <hyperlink ref="A1034" location="'Borrowing expenses'!A48" display="Cell A48" xr:uid="{5E20DF0B-A841-4775-ABB9-14AFB58F5020}"/>
    <hyperlink ref="A1048" location="'Borrowing expenses'!A49" display="Cell A49" xr:uid="{7D4A9438-3611-4149-BA52-CBF1407DA33B}"/>
    <hyperlink ref="A1166" location="'Borrowing expenses'!A58" display="Cell A58" xr:uid="{F845EFC9-6034-49B7-A287-3B01E803F4A1}"/>
    <hyperlink ref="A1180" location="'Borrowing expenses'!A59" display="Cell A59" xr:uid="{2A958A38-53E2-430B-A873-4AD91D1A4142}"/>
    <hyperlink ref="A1194" location="'Borrowing expenses'!A60" display="Cell A60" xr:uid="{DB8AD31F-6E59-4B6E-A138-3B3C5D950013}"/>
    <hyperlink ref="A1208" location="'Borrowing expenses'!A61" display="Cell A61" xr:uid="{42A56427-7D47-4FFA-BD47-B441A7AD7494}"/>
    <hyperlink ref="B1198:F1198" r:id="rId1" display="See Appointment of rental expenses to learn more." xr:uid="{7DE85321-00FE-4206-A345-8398B3041031}"/>
    <hyperlink ref="A48" location="'Borrowing expenses'!E2" display="Cell E2" xr:uid="{D843EF42-17F8-423E-9302-080A8E96FB08}"/>
    <hyperlink ref="A1151" location="'Borrowing expenses'!B50" display="Cell B50" xr:uid="{5D69E977-BBBE-4932-BAA8-0B46206909A9}"/>
  </hyperlinks>
  <pageMargins left="0.7" right="0.7" top="0.75" bottom="0.75" header="0.3" footer="0.3"/>
  <pageSetup paperSize="9" scale="27" fitToHeight="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dimension ref="A1:Z99"/>
  <sheetViews>
    <sheetView zoomScaleNormal="100" workbookViewId="0">
      <selection activeCell="C8" sqref="C8"/>
    </sheetView>
  </sheetViews>
  <sheetFormatPr defaultRowHeight="15" x14ac:dyDescent="0.25"/>
  <cols>
    <col min="1" max="1" width="3" customWidth="1"/>
    <col min="2" max="2" width="44.5703125" customWidth="1"/>
    <col min="3" max="3" width="15.85546875" customWidth="1"/>
    <col min="4" max="4" width="3" customWidth="1"/>
    <col min="5" max="5" width="18.5703125" customWidth="1"/>
    <col min="6" max="6" width="12.140625" customWidth="1"/>
    <col min="7" max="7" width="8.85546875" customWidth="1"/>
    <col min="8" max="8" width="19.140625" customWidth="1"/>
    <col min="9" max="9" width="10.5703125" customWidth="1"/>
    <col min="10" max="10" width="11.140625" customWidth="1"/>
    <col min="11" max="11" width="12.140625" customWidth="1"/>
    <col min="12" max="12" width="11" customWidth="1"/>
    <col min="13" max="13" width="8.85546875" customWidth="1"/>
    <col min="14" max="14" width="12.85546875" style="237" customWidth="1"/>
    <col min="15" max="15" width="8.85546875" customWidth="1"/>
    <col min="16" max="16" width="11.140625" customWidth="1"/>
    <col min="17" max="17" width="9" customWidth="1"/>
    <col min="18" max="18" width="12.85546875" customWidth="1"/>
    <col min="19" max="19" width="3.140625" customWidth="1"/>
    <col min="22" max="22" width="11.85546875" bestFit="1" customWidth="1"/>
    <col min="26" max="26" width="11.85546875" customWidth="1"/>
  </cols>
  <sheetData>
    <row r="1" spans="1:26" ht="18" x14ac:dyDescent="0.25">
      <c r="A1" s="301" t="s">
        <v>186</v>
      </c>
      <c r="B1" s="302"/>
      <c r="C1" s="302"/>
      <c r="D1" s="302"/>
      <c r="E1" s="302"/>
      <c r="F1" s="302"/>
      <c r="G1" s="302"/>
      <c r="H1" s="302"/>
      <c r="I1" s="302"/>
      <c r="J1" s="302"/>
      <c r="K1" s="302"/>
      <c r="L1" s="302"/>
      <c r="M1" s="302"/>
      <c r="N1" s="303"/>
      <c r="O1" s="302"/>
      <c r="P1" s="302"/>
      <c r="Q1" s="302"/>
      <c r="R1" s="302"/>
      <c r="S1" s="302"/>
    </row>
    <row r="2" spans="1:26" ht="11.45" customHeight="1" thickBot="1" x14ac:dyDescent="0.3">
      <c r="A2" s="304"/>
      <c r="B2" s="302"/>
      <c r="C2" s="302"/>
      <c r="D2" s="302"/>
      <c r="E2" s="302"/>
      <c r="F2" s="302"/>
      <c r="G2" s="302"/>
      <c r="H2" s="302"/>
      <c r="I2" s="302"/>
      <c r="J2" s="302"/>
      <c r="K2" s="302"/>
      <c r="L2" s="302"/>
      <c r="M2" s="302"/>
      <c r="N2" s="303"/>
      <c r="O2" s="302"/>
      <c r="P2" s="302"/>
      <c r="Q2" s="302"/>
      <c r="R2" s="302"/>
      <c r="S2" s="302"/>
    </row>
    <row r="3" spans="1:26" ht="21.95" customHeight="1" thickBot="1" x14ac:dyDescent="0.3">
      <c r="A3" s="553" t="str">
        <f>'Borrowing expenses'!A2</f>
        <v>Rental property deductible borrowing expenses calculator</v>
      </c>
      <c r="B3" s="554"/>
      <c r="C3" s="305" t="s">
        <v>86</v>
      </c>
      <c r="D3" s="306"/>
      <c r="E3" s="553" t="str">
        <f>A3</f>
        <v>Rental property deductible borrowing expenses calculator</v>
      </c>
      <c r="F3" s="557"/>
      <c r="G3" s="557"/>
      <c r="H3" s="557"/>
      <c r="I3" s="307"/>
      <c r="J3" s="307"/>
      <c r="K3" s="308"/>
      <c r="L3" s="309" t="s">
        <v>472</v>
      </c>
      <c r="M3" s="310"/>
      <c r="N3" s="308"/>
      <c r="O3" s="311"/>
      <c r="P3" s="312"/>
      <c r="Q3" s="312"/>
      <c r="R3" s="312"/>
      <c r="S3" s="302"/>
      <c r="V3" s="552" t="s">
        <v>423</v>
      </c>
      <c r="X3" s="552" t="s">
        <v>424</v>
      </c>
      <c r="Z3" s="552" t="s">
        <v>422</v>
      </c>
    </row>
    <row r="4" spans="1:26" ht="24.95" customHeight="1" x14ac:dyDescent="0.25">
      <c r="A4" s="313"/>
      <c r="B4" s="555" t="s">
        <v>426</v>
      </c>
      <c r="C4" s="555"/>
      <c r="D4" s="234"/>
      <c r="E4" s="558" t="s">
        <v>435</v>
      </c>
      <c r="F4" s="558"/>
      <c r="G4" s="558"/>
      <c r="H4" s="558"/>
      <c r="I4" s="558"/>
      <c r="J4" s="558"/>
      <c r="K4" s="558"/>
      <c r="L4" s="314" t="str">
        <f>'Borrowing expenses'!B50</f>
        <v>Claim year</v>
      </c>
      <c r="M4" s="314" t="str">
        <f>'Borrowing expenses'!C50</f>
        <v>Days</v>
      </c>
      <c r="N4" s="314" t="str">
        <f>'Borrowing expenses'!D50</f>
        <v>Amount to claim</v>
      </c>
      <c r="O4" s="315"/>
      <c r="P4" s="315"/>
      <c r="Q4" s="315"/>
      <c r="R4" s="315"/>
      <c r="S4" s="302"/>
      <c r="V4" s="552"/>
      <c r="X4" s="552"/>
      <c r="Z4" s="552"/>
    </row>
    <row r="5" spans="1:26" ht="21.95" customHeight="1" x14ac:dyDescent="0.25">
      <c r="A5" s="316" t="s">
        <v>0</v>
      </c>
      <c r="B5" s="241" t="s">
        <v>249</v>
      </c>
      <c r="C5" s="248"/>
      <c r="D5" s="229"/>
      <c r="E5" s="315"/>
      <c r="F5" s="315"/>
      <c r="G5" s="315"/>
      <c r="H5" s="315"/>
      <c r="I5" s="315"/>
      <c r="J5" s="315"/>
      <c r="K5" s="315"/>
      <c r="L5" s="317" t="str">
        <f>'Borrowing expenses'!B51</f>
        <v>-</v>
      </c>
      <c r="M5" s="317" t="str">
        <f>'Borrowing expenses'!C51</f>
        <v>0</v>
      </c>
      <c r="N5" s="318">
        <f>'Borrowing expenses'!D51</f>
        <v>0</v>
      </c>
      <c r="O5" s="315"/>
      <c r="P5" s="315"/>
      <c r="Q5" s="315"/>
      <c r="R5" s="315"/>
      <c r="S5" s="319"/>
      <c r="V5" s="233">
        <v>41456</v>
      </c>
      <c r="X5" s="147" t="s">
        <v>11</v>
      </c>
      <c r="Z5" s="227" t="s">
        <v>11</v>
      </c>
    </row>
    <row r="6" spans="1:26" ht="21.95" customHeight="1" x14ac:dyDescent="0.25">
      <c r="A6" s="316" t="s">
        <v>1</v>
      </c>
      <c r="B6" s="242" t="s">
        <v>250</v>
      </c>
      <c r="C6" s="249"/>
      <c r="D6" s="230"/>
      <c r="E6" s="315"/>
      <c r="F6" s="315"/>
      <c r="G6" s="315"/>
      <c r="H6" s="315"/>
      <c r="I6" s="315"/>
      <c r="J6" s="315"/>
      <c r="K6" s="315"/>
      <c r="L6" s="317" t="str">
        <f>'Borrowing expenses'!B52</f>
        <v>-</v>
      </c>
      <c r="M6" s="317" t="str">
        <f>'Borrowing expenses'!C52</f>
        <v>0</v>
      </c>
      <c r="N6" s="318">
        <f>'Borrowing expenses'!D52</f>
        <v>0</v>
      </c>
      <c r="O6" s="315"/>
      <c r="P6" s="315"/>
      <c r="Q6" s="315"/>
      <c r="R6" s="315"/>
      <c r="S6" s="302"/>
      <c r="V6" s="233">
        <f ca="1">TODAY()</f>
        <v>45471</v>
      </c>
      <c r="X6" s="148">
        <v>1</v>
      </c>
      <c r="Z6" s="228" t="s">
        <v>12</v>
      </c>
    </row>
    <row r="7" spans="1:26" ht="21.95" customHeight="1" x14ac:dyDescent="0.25">
      <c r="A7" s="316" t="s">
        <v>2</v>
      </c>
      <c r="B7" s="242" t="s">
        <v>255</v>
      </c>
      <c r="C7" s="250" t="s">
        <v>11</v>
      </c>
      <c r="D7" s="230"/>
      <c r="E7" s="315"/>
      <c r="F7" s="315"/>
      <c r="G7" s="315"/>
      <c r="H7" s="315"/>
      <c r="I7" s="315"/>
      <c r="J7" s="315"/>
      <c r="K7" s="315"/>
      <c r="L7" s="317" t="str">
        <f>'Borrowing expenses'!B53</f>
        <v>-</v>
      </c>
      <c r="M7" s="317" t="str">
        <f>'Borrowing expenses'!C53</f>
        <v>0</v>
      </c>
      <c r="N7" s="318">
        <f>'Borrowing expenses'!D53</f>
        <v>0</v>
      </c>
      <c r="O7" s="315"/>
      <c r="P7" s="315"/>
      <c r="Q7" s="315"/>
      <c r="R7" s="315"/>
      <c r="S7" s="302"/>
      <c r="X7" s="148">
        <v>2</v>
      </c>
      <c r="Z7" s="228" t="s">
        <v>13</v>
      </c>
    </row>
    <row r="8" spans="1:26" ht="21.95" customHeight="1" x14ac:dyDescent="0.25">
      <c r="A8" s="316" t="s">
        <v>3</v>
      </c>
      <c r="B8" s="243" t="s">
        <v>430</v>
      </c>
      <c r="C8" s="251" t="s">
        <v>11</v>
      </c>
      <c r="D8" s="231"/>
      <c r="E8" s="315"/>
      <c r="F8" s="315"/>
      <c r="G8" s="315"/>
      <c r="H8" s="315"/>
      <c r="I8" s="315"/>
      <c r="J8" s="315"/>
      <c r="K8" s="315"/>
      <c r="L8" s="317" t="str">
        <f>'Borrowing expenses'!B54</f>
        <v>-</v>
      </c>
      <c r="M8" s="317" t="str">
        <f>'Borrowing expenses'!C54</f>
        <v>0</v>
      </c>
      <c r="N8" s="318">
        <f>'Borrowing expenses'!D54</f>
        <v>0</v>
      </c>
      <c r="O8" s="315"/>
      <c r="P8" s="315"/>
      <c r="Q8" s="315"/>
      <c r="R8" s="315"/>
      <c r="S8" s="302"/>
      <c r="X8" s="148">
        <v>3</v>
      </c>
    </row>
    <row r="9" spans="1:26" ht="21.95" customHeight="1" x14ac:dyDescent="0.25">
      <c r="A9" s="316" t="s">
        <v>4</v>
      </c>
      <c r="B9" s="242" t="s">
        <v>431</v>
      </c>
      <c r="C9" s="248"/>
      <c r="D9" s="230"/>
      <c r="E9" s="315"/>
      <c r="F9" s="315"/>
      <c r="G9" s="315"/>
      <c r="H9" s="315"/>
      <c r="I9" s="315"/>
      <c r="J9" s="315"/>
      <c r="K9" s="315"/>
      <c r="L9" s="317" t="str">
        <f>'Borrowing expenses'!B55</f>
        <v>-</v>
      </c>
      <c r="M9" s="317" t="str">
        <f>'Borrowing expenses'!C55</f>
        <v>0</v>
      </c>
      <c r="N9" s="318">
        <f>'Borrowing expenses'!D55</f>
        <v>0</v>
      </c>
      <c r="O9" s="315"/>
      <c r="P9" s="315"/>
      <c r="Q9" s="315"/>
      <c r="R9" s="315"/>
      <c r="S9" s="302"/>
      <c r="X9" s="148">
        <v>4</v>
      </c>
    </row>
    <row r="10" spans="1:26" ht="27.95" customHeight="1" thickBot="1" x14ac:dyDescent="0.3">
      <c r="A10" s="316" t="s">
        <v>5</v>
      </c>
      <c r="B10" s="244" t="s">
        <v>436</v>
      </c>
      <c r="C10" s="245">
        <f>C5-C9</f>
        <v>0</v>
      </c>
      <c r="D10" s="232"/>
      <c r="E10" s="315"/>
      <c r="F10" s="315"/>
      <c r="G10" s="315"/>
      <c r="H10" s="315"/>
      <c r="I10" s="315"/>
      <c r="J10" s="315"/>
      <c r="K10" s="315"/>
      <c r="L10" s="317" t="str">
        <f>'Borrowing expenses'!B56</f>
        <v>-</v>
      </c>
      <c r="M10" s="317" t="str">
        <f>'Borrowing expenses'!C56</f>
        <v>0</v>
      </c>
      <c r="N10" s="318">
        <f>'Borrowing expenses'!D56</f>
        <v>0</v>
      </c>
      <c r="O10" s="315"/>
      <c r="P10" s="315"/>
      <c r="Q10" s="315"/>
      <c r="R10" s="315"/>
      <c r="S10" s="302"/>
      <c r="X10" s="148">
        <v>5</v>
      </c>
    </row>
    <row r="11" spans="1:26" ht="21.95" customHeight="1" thickBot="1" x14ac:dyDescent="0.3">
      <c r="A11" s="316"/>
      <c r="B11" s="239"/>
      <c r="C11" s="240"/>
      <c r="D11" s="232"/>
      <c r="E11" s="320"/>
      <c r="F11" s="315"/>
      <c r="G11" s="315"/>
      <c r="H11" s="315"/>
      <c r="I11" s="315"/>
      <c r="J11" s="315"/>
      <c r="K11" s="315"/>
      <c r="L11" s="321"/>
      <c r="M11" s="322">
        <f>SUM(M5:M10)</f>
        <v>0</v>
      </c>
      <c r="N11" s="323">
        <f>'Borrowing expenses'!D57</f>
        <v>0</v>
      </c>
      <c r="O11" s="315"/>
      <c r="P11" s="315"/>
      <c r="Q11" s="315"/>
      <c r="R11" s="315"/>
      <c r="S11" s="302"/>
      <c r="X11" s="148">
        <v>6</v>
      </c>
    </row>
    <row r="12" spans="1:26" ht="21.95" customHeight="1" x14ac:dyDescent="0.25">
      <c r="A12" s="316"/>
      <c r="B12" s="556" t="s">
        <v>425</v>
      </c>
      <c r="C12" s="556"/>
      <c r="D12" s="234"/>
      <c r="E12" s="559" t="s">
        <v>439</v>
      </c>
      <c r="F12" s="559"/>
      <c r="G12" s="559"/>
      <c r="H12" s="559"/>
      <c r="I12" s="559"/>
      <c r="J12" s="559"/>
      <c r="K12" s="559"/>
      <c r="L12" s="559"/>
      <c r="M12" s="559"/>
      <c r="N12" s="559"/>
      <c r="O12" s="559"/>
      <c r="P12" s="559"/>
      <c r="Q12" s="559"/>
      <c r="R12" s="559"/>
      <c r="S12" s="302"/>
      <c r="X12" s="148">
        <v>7</v>
      </c>
    </row>
    <row r="13" spans="1:26" ht="27.95" customHeight="1" thickBot="1" x14ac:dyDescent="0.3">
      <c r="A13" s="316" t="s">
        <v>6</v>
      </c>
      <c r="B13" s="243" t="s">
        <v>258</v>
      </c>
      <c r="C13" s="248"/>
      <c r="D13" s="235"/>
      <c r="E13" s="285" t="s">
        <v>469</v>
      </c>
      <c r="F13" s="324">
        <f>C6</f>
        <v>0</v>
      </c>
      <c r="G13" s="325"/>
      <c r="H13" s="285" t="s">
        <v>468</v>
      </c>
      <c r="I13" s="326">
        <f>C21</f>
        <v>0</v>
      </c>
      <c r="J13" s="327"/>
      <c r="K13" s="551" t="s">
        <v>470</v>
      </c>
      <c r="L13" s="551"/>
      <c r="M13" s="328">
        <f>IF(MONTH(F13)&lt;=6,YEAR(F13),YEAR(F13)+1)</f>
        <v>1900</v>
      </c>
      <c r="N13" s="327"/>
      <c r="O13" s="550" t="s">
        <v>424</v>
      </c>
      <c r="P13" s="550"/>
      <c r="Q13" s="329" t="str">
        <f>C7</f>
        <v>- Select -</v>
      </c>
      <c r="R13" s="330"/>
      <c r="S13" s="302"/>
      <c r="X13" s="148">
        <v>8</v>
      </c>
    </row>
    <row r="14" spans="1:26" ht="26.45" customHeight="1" thickBot="1" x14ac:dyDescent="0.3">
      <c r="A14" s="316" t="s">
        <v>7</v>
      </c>
      <c r="B14" s="243" t="s">
        <v>432</v>
      </c>
      <c r="C14" s="248"/>
      <c r="D14" s="231"/>
      <c r="E14" s="331"/>
      <c r="F14" s="331"/>
      <c r="G14" s="332"/>
      <c r="H14" s="331"/>
      <c r="I14" s="331"/>
      <c r="J14" s="333"/>
      <c r="K14" s="333"/>
      <c r="L14" s="309" t="s">
        <v>471</v>
      </c>
      <c r="M14" s="334"/>
      <c r="N14" s="334"/>
      <c r="O14" s="335"/>
      <c r="P14" s="335"/>
      <c r="Q14" s="335"/>
      <c r="R14" s="335"/>
      <c r="S14" s="302"/>
      <c r="X14" s="148">
        <v>9</v>
      </c>
    </row>
    <row r="15" spans="1:26" ht="30.6" customHeight="1" x14ac:dyDescent="0.25">
      <c r="A15" s="316" t="s">
        <v>8</v>
      </c>
      <c r="B15" s="243" t="s">
        <v>433</v>
      </c>
      <c r="C15" s="248"/>
      <c r="D15" s="235"/>
      <c r="E15" s="336"/>
      <c r="F15" s="336"/>
      <c r="G15" s="337"/>
      <c r="H15" s="336"/>
      <c r="I15" s="336"/>
      <c r="J15" s="330"/>
      <c r="K15" s="330"/>
      <c r="L15" s="314" t="s">
        <v>257</v>
      </c>
      <c r="M15" s="314" t="s">
        <v>242</v>
      </c>
      <c r="N15" s="314" t="s">
        <v>243</v>
      </c>
      <c r="O15" s="336"/>
      <c r="P15" s="336"/>
      <c r="Q15" s="338"/>
      <c r="R15" s="336"/>
      <c r="S15" s="302"/>
      <c r="X15" s="148">
        <v>10</v>
      </c>
    </row>
    <row r="16" spans="1:26" ht="21.95" customHeight="1" x14ac:dyDescent="0.25">
      <c r="A16" s="316" t="s">
        <v>9</v>
      </c>
      <c r="B16" s="246" t="s">
        <v>434</v>
      </c>
      <c r="C16" s="248"/>
      <c r="D16" s="235"/>
      <c r="E16" s="336"/>
      <c r="F16" s="336"/>
      <c r="G16" s="337"/>
      <c r="H16" s="336"/>
      <c r="I16" s="336"/>
      <c r="J16" s="330"/>
      <c r="K16" s="330"/>
      <c r="L16" s="317" t="str">
        <f>+L80</f>
        <v>2099-00</v>
      </c>
      <c r="M16" s="317">
        <f>+M80</f>
        <v>183</v>
      </c>
      <c r="N16" s="318">
        <f>+N80</f>
        <v>0</v>
      </c>
      <c r="O16" s="336"/>
      <c r="P16" s="336"/>
      <c r="Q16" s="338"/>
      <c r="R16" s="336"/>
      <c r="S16" s="302"/>
      <c r="X16" s="148">
        <v>11</v>
      </c>
    </row>
    <row r="17" spans="1:24" ht="26.45" customHeight="1" x14ac:dyDescent="0.25">
      <c r="A17" s="316" t="s">
        <v>10</v>
      </c>
      <c r="B17" s="246" t="s">
        <v>239</v>
      </c>
      <c r="C17" s="248"/>
      <c r="D17" s="231"/>
      <c r="E17" s="336"/>
      <c r="F17" s="336"/>
      <c r="G17" s="336"/>
      <c r="H17" s="336"/>
      <c r="I17" s="336"/>
      <c r="J17" s="330"/>
      <c r="K17" s="330"/>
      <c r="L17" s="317" t="str">
        <f t="shared" ref="L17:N21" si="0">+L81</f>
        <v>2000-01</v>
      </c>
      <c r="M17" s="317">
        <f t="shared" si="0"/>
        <v>365</v>
      </c>
      <c r="N17" s="318">
        <f t="shared" si="0"/>
        <v>0</v>
      </c>
      <c r="O17" s="336"/>
      <c r="P17" s="336"/>
      <c r="Q17" s="338"/>
      <c r="R17" s="336"/>
      <c r="S17" s="302"/>
      <c r="X17" s="148">
        <v>12</v>
      </c>
    </row>
    <row r="18" spans="1:24" ht="21.95" customHeight="1" x14ac:dyDescent="0.25">
      <c r="A18" s="316" t="s">
        <v>427</v>
      </c>
      <c r="B18" s="243" t="s">
        <v>240</v>
      </c>
      <c r="C18" s="248"/>
      <c r="D18" s="231"/>
      <c r="E18" s="339" t="s">
        <v>474</v>
      </c>
      <c r="F18" s="340"/>
      <c r="G18" s="341">
        <f>DAY(C6)</f>
        <v>0</v>
      </c>
      <c r="H18" s="341">
        <f>MONTH(C6)</f>
        <v>1</v>
      </c>
      <c r="I18" s="341">
        <f>YEAR(C6)</f>
        <v>1900</v>
      </c>
      <c r="J18" s="339">
        <f>DATE(I18,H18,G18)</f>
        <v>0</v>
      </c>
      <c r="K18" s="330"/>
      <c r="L18" s="317" t="str">
        <f t="shared" si="0"/>
        <v>2001-02</v>
      </c>
      <c r="M18" s="317">
        <f t="shared" si="0"/>
        <v>365</v>
      </c>
      <c r="N18" s="318">
        <f t="shared" si="0"/>
        <v>0</v>
      </c>
      <c r="O18" s="336"/>
      <c r="P18" s="336"/>
      <c r="Q18" s="338"/>
      <c r="R18" s="336"/>
      <c r="S18" s="302"/>
      <c r="X18" s="148">
        <v>13</v>
      </c>
    </row>
    <row r="19" spans="1:24" ht="21.95" customHeight="1" x14ac:dyDescent="0.25">
      <c r="A19" s="316" t="s">
        <v>428</v>
      </c>
      <c r="B19" s="243" t="s">
        <v>241</v>
      </c>
      <c r="C19" s="248"/>
      <c r="D19" s="231"/>
      <c r="E19" s="340" t="s">
        <v>476</v>
      </c>
      <c r="F19" s="340"/>
      <c r="G19" s="342"/>
      <c r="H19" s="340"/>
      <c r="I19" s="340"/>
      <c r="J19" s="339">
        <f>DATE(I18+IF(C7&lt;5,C7,5),H18,G18-1)</f>
        <v>1826</v>
      </c>
      <c r="K19" s="330"/>
      <c r="L19" s="317" t="str">
        <f t="shared" si="0"/>
        <v>2002-03</v>
      </c>
      <c r="M19" s="317">
        <f t="shared" si="0"/>
        <v>365</v>
      </c>
      <c r="N19" s="318">
        <f t="shared" si="0"/>
        <v>0</v>
      </c>
      <c r="O19" s="336"/>
      <c r="P19" s="336"/>
      <c r="Q19" s="338"/>
      <c r="R19" s="336"/>
      <c r="S19" s="302"/>
      <c r="X19" s="148">
        <v>14</v>
      </c>
    </row>
    <row r="20" spans="1:24" ht="29.45" customHeight="1" thickBot="1" x14ac:dyDescent="0.3">
      <c r="A20" s="316" t="s">
        <v>429</v>
      </c>
      <c r="B20" s="247" t="s">
        <v>437</v>
      </c>
      <c r="C20" s="245">
        <f>SUM(C13:C19)</f>
        <v>0</v>
      </c>
      <c r="D20" s="236"/>
      <c r="E20" s="339" t="s">
        <v>475</v>
      </c>
      <c r="F20" s="340"/>
      <c r="G20" s="342"/>
      <c r="H20" s="340"/>
      <c r="I20" s="340"/>
      <c r="J20" s="341">
        <f>J19-J18+1</f>
        <v>1827</v>
      </c>
      <c r="K20" s="330"/>
      <c r="L20" s="317" t="str">
        <f t="shared" si="0"/>
        <v>2003-04</v>
      </c>
      <c r="M20" s="317">
        <f t="shared" si="0"/>
        <v>366</v>
      </c>
      <c r="N20" s="318">
        <f t="shared" si="0"/>
        <v>0</v>
      </c>
      <c r="O20" s="336"/>
      <c r="P20" s="336"/>
      <c r="Q20" s="338"/>
      <c r="R20" s="336"/>
      <c r="S20" s="302"/>
      <c r="X20" s="148">
        <v>15</v>
      </c>
    </row>
    <row r="21" spans="1:24" ht="28.5" customHeight="1" thickBot="1" x14ac:dyDescent="0.3">
      <c r="A21" s="316" t="s">
        <v>429</v>
      </c>
      <c r="B21" s="343" t="s">
        <v>438</v>
      </c>
      <c r="C21" s="252">
        <f>IF(C5=0,0,C20*C10/C5)</f>
        <v>0</v>
      </c>
      <c r="D21" s="302"/>
      <c r="E21" s="336"/>
      <c r="F21" s="344"/>
      <c r="G21" s="345"/>
      <c r="H21" s="344"/>
      <c r="I21" s="344"/>
      <c r="J21" s="346"/>
      <c r="K21" s="330"/>
      <c r="L21" s="317" t="str">
        <f t="shared" si="0"/>
        <v>2004-05</v>
      </c>
      <c r="M21" s="317">
        <f t="shared" si="0"/>
        <v>183</v>
      </c>
      <c r="N21" s="318">
        <f t="shared" si="0"/>
        <v>0</v>
      </c>
      <c r="O21" s="336"/>
      <c r="P21" s="336"/>
      <c r="Q21" s="338"/>
      <c r="R21" s="336"/>
      <c r="S21" s="302"/>
      <c r="X21" s="148">
        <v>16</v>
      </c>
    </row>
    <row r="22" spans="1:24" ht="15.75" thickBot="1" x14ac:dyDescent="0.3">
      <c r="A22" s="302"/>
      <c r="B22" s="302"/>
      <c r="C22" s="302"/>
      <c r="D22" s="302"/>
      <c r="E22" s="347"/>
      <c r="F22" s="347"/>
      <c r="G22" s="347"/>
      <c r="H22" s="347"/>
      <c r="I22" s="347"/>
      <c r="J22" s="348"/>
      <c r="K22" s="348"/>
      <c r="L22" s="349"/>
      <c r="M22" s="350">
        <f>SUM(M16:M21)</f>
        <v>1827</v>
      </c>
      <c r="N22" s="351">
        <f>SUM(N16:N21)</f>
        <v>0</v>
      </c>
      <c r="O22" s="347"/>
      <c r="P22" s="347"/>
      <c r="Q22" s="352"/>
      <c r="R22" s="347"/>
      <c r="S22" s="302"/>
      <c r="X22" s="148">
        <v>17</v>
      </c>
    </row>
    <row r="23" spans="1:24" x14ac:dyDescent="0.25">
      <c r="A23" s="353"/>
      <c r="B23" s="353"/>
      <c r="C23" s="353"/>
      <c r="D23" s="302"/>
      <c r="E23" s="336"/>
      <c r="F23" s="336"/>
      <c r="G23" s="336"/>
      <c r="H23" s="336"/>
      <c r="I23" s="336"/>
      <c r="J23" s="330"/>
      <c r="K23" s="330"/>
      <c r="L23" s="330"/>
      <c r="M23" s="354"/>
      <c r="N23" s="330"/>
      <c r="O23" s="330"/>
      <c r="P23" s="330"/>
      <c r="Q23" s="315"/>
      <c r="R23" s="315"/>
      <c r="S23" s="302"/>
      <c r="X23" s="148">
        <v>18</v>
      </c>
    </row>
    <row r="24" spans="1:24" x14ac:dyDescent="0.25">
      <c r="A24" s="353"/>
      <c r="B24" s="353"/>
      <c r="C24" s="353"/>
      <c r="D24" s="302"/>
      <c r="E24" s="315"/>
      <c r="F24" s="315"/>
      <c r="G24" s="315"/>
      <c r="H24" s="315"/>
      <c r="I24" s="315"/>
      <c r="J24" s="355" t="s">
        <v>463</v>
      </c>
      <c r="K24" s="356"/>
      <c r="L24" s="356"/>
      <c r="M24" s="356"/>
      <c r="N24" s="356"/>
      <c r="O24" s="356"/>
      <c r="P24" s="356"/>
      <c r="Q24" s="315"/>
      <c r="R24" s="315"/>
      <c r="S24" s="302"/>
      <c r="X24" s="148">
        <v>19</v>
      </c>
    </row>
    <row r="25" spans="1:24" ht="39" customHeight="1" x14ac:dyDescent="0.25">
      <c r="A25" s="353"/>
      <c r="B25" s="353"/>
      <c r="C25" s="353"/>
      <c r="D25" s="302"/>
      <c r="E25" s="315"/>
      <c r="F25" s="315"/>
      <c r="G25" s="315"/>
      <c r="H25" s="315"/>
      <c r="I25" s="315"/>
      <c r="J25" s="357" t="s">
        <v>462</v>
      </c>
      <c r="K25" s="357" t="s">
        <v>440</v>
      </c>
      <c r="L25" s="357" t="s">
        <v>444</v>
      </c>
      <c r="M25" s="357" t="s">
        <v>441</v>
      </c>
      <c r="N25" s="357" t="s">
        <v>442</v>
      </c>
      <c r="O25" s="338"/>
      <c r="P25" s="549" t="s">
        <v>473</v>
      </c>
      <c r="Q25" s="549"/>
      <c r="R25" s="549"/>
      <c r="S25" s="302"/>
      <c r="X25" s="148">
        <v>20</v>
      </c>
    </row>
    <row r="26" spans="1:24" x14ac:dyDescent="0.25">
      <c r="A26" s="353"/>
      <c r="B26" s="353"/>
      <c r="C26" s="353"/>
      <c r="D26" s="302"/>
      <c r="E26" s="315"/>
      <c r="F26" s="315"/>
      <c r="G26" s="315"/>
      <c r="H26" s="315"/>
      <c r="I26" s="315"/>
      <c r="J26" s="358">
        <f>DATE($M$13-1,7,1)</f>
        <v>693779</v>
      </c>
      <c r="K26" s="358">
        <f>DATE($M$13,6,30)</f>
        <v>182</v>
      </c>
      <c r="L26" s="317">
        <f>K26-J26+1</f>
        <v>-693596</v>
      </c>
      <c r="M26" s="359">
        <f>DATE(YEAR($F$13)+(MONTH($F$13)&gt;6)*1,6,30)-($F$13-1)</f>
        <v>183</v>
      </c>
      <c r="N26" s="360">
        <f t="shared" ref="N26:N31" si="1">$I$13*M26/((DATE(YEAR($F$13)+5,MONTH($F$13),DAY($F$13)))-$F$13)</f>
        <v>0</v>
      </c>
      <c r="O26" s="338"/>
      <c r="P26" s="361">
        <f>$N$32/$M$32</f>
        <v>0</v>
      </c>
      <c r="Q26" s="362">
        <f>M26</f>
        <v>183</v>
      </c>
      <c r="R26" s="363">
        <f>P26*Q26</f>
        <v>0</v>
      </c>
      <c r="S26" s="302"/>
      <c r="X26" s="148">
        <v>21</v>
      </c>
    </row>
    <row r="27" spans="1:24" x14ac:dyDescent="0.25">
      <c r="A27" s="353"/>
      <c r="B27" s="353"/>
      <c r="C27" s="353"/>
      <c r="D27" s="302"/>
      <c r="E27" s="315"/>
      <c r="F27" s="315"/>
      <c r="G27" s="315"/>
      <c r="H27" s="315"/>
      <c r="I27" s="315"/>
      <c r="J27" s="358">
        <f>DATE($M$13,7,1)</f>
        <v>183</v>
      </c>
      <c r="K27" s="358">
        <f>DATE($M$13+1,6,30)</f>
        <v>547</v>
      </c>
      <c r="L27" s="317">
        <f t="shared" ref="L27:L31" si="2">K27-J27+1</f>
        <v>365</v>
      </c>
      <c r="M27" s="359">
        <f>DATE(YEAR(K27)+(MONTH(K27)&gt;6)*1,6,30)-K26</f>
        <v>365</v>
      </c>
      <c r="N27" s="360">
        <f t="shared" si="1"/>
        <v>0</v>
      </c>
      <c r="O27" s="338"/>
      <c r="P27" s="361">
        <f t="shared" ref="P27:P31" si="3">$N$32/$M$32</f>
        <v>0</v>
      </c>
      <c r="Q27" s="362">
        <f t="shared" ref="Q27:Q31" si="4">M27</f>
        <v>365</v>
      </c>
      <c r="R27" s="363">
        <f t="shared" ref="R27:R31" si="5">P27*Q27</f>
        <v>0</v>
      </c>
      <c r="S27" s="302"/>
      <c r="X27" s="148">
        <v>22</v>
      </c>
    </row>
    <row r="28" spans="1:24" x14ac:dyDescent="0.25">
      <c r="A28" s="353"/>
      <c r="B28" s="353"/>
      <c r="C28" s="353"/>
      <c r="D28" s="302"/>
      <c r="E28" s="315"/>
      <c r="F28" s="315"/>
      <c r="G28" s="315"/>
      <c r="H28" s="315"/>
      <c r="I28" s="315"/>
      <c r="J28" s="358">
        <f>DATE($M$13+1,7,1)</f>
        <v>548</v>
      </c>
      <c r="K28" s="358">
        <f>DATE($M$13+2,6,30)</f>
        <v>912</v>
      </c>
      <c r="L28" s="317">
        <f t="shared" si="2"/>
        <v>365</v>
      </c>
      <c r="M28" s="359">
        <f>DATE(YEAR(K28)+(MONTH(K28)&gt;6)*1,6,30)-K27</f>
        <v>365</v>
      </c>
      <c r="N28" s="360">
        <f t="shared" si="1"/>
        <v>0</v>
      </c>
      <c r="O28" s="338"/>
      <c r="P28" s="361">
        <f t="shared" si="3"/>
        <v>0</v>
      </c>
      <c r="Q28" s="362">
        <f t="shared" si="4"/>
        <v>365</v>
      </c>
      <c r="R28" s="363">
        <f t="shared" si="5"/>
        <v>0</v>
      </c>
      <c r="S28" s="302"/>
      <c r="X28" s="148">
        <v>23</v>
      </c>
    </row>
    <row r="29" spans="1:24" x14ac:dyDescent="0.25">
      <c r="A29" s="353"/>
      <c r="B29" s="353"/>
      <c r="C29" s="353"/>
      <c r="D29" s="302"/>
      <c r="E29" s="315"/>
      <c r="F29" s="315"/>
      <c r="G29" s="315"/>
      <c r="H29" s="315"/>
      <c r="I29" s="315"/>
      <c r="J29" s="358">
        <f>DATE($M$13+2,7,1)</f>
        <v>913</v>
      </c>
      <c r="K29" s="358">
        <f>DATE($M$13+3,6,30)</f>
        <v>1277</v>
      </c>
      <c r="L29" s="317">
        <f t="shared" si="2"/>
        <v>365</v>
      </c>
      <c r="M29" s="359">
        <f>DATE(YEAR(K29)+(MONTH(K29)&gt;6)*1,6,30)-K28</f>
        <v>365</v>
      </c>
      <c r="N29" s="360">
        <f t="shared" si="1"/>
        <v>0</v>
      </c>
      <c r="O29" s="338"/>
      <c r="P29" s="361">
        <f t="shared" si="3"/>
        <v>0</v>
      </c>
      <c r="Q29" s="362">
        <f t="shared" si="4"/>
        <v>365</v>
      </c>
      <c r="R29" s="363">
        <f t="shared" si="5"/>
        <v>0</v>
      </c>
      <c r="S29" s="302"/>
      <c r="X29" s="148">
        <v>24</v>
      </c>
    </row>
    <row r="30" spans="1:24" x14ac:dyDescent="0.25">
      <c r="A30" s="353"/>
      <c r="B30" s="353"/>
      <c r="C30" s="353"/>
      <c r="D30" s="302"/>
      <c r="E30" s="315"/>
      <c r="F30" s="315"/>
      <c r="G30" s="315"/>
      <c r="H30" s="315"/>
      <c r="I30" s="315"/>
      <c r="J30" s="358">
        <f>DATE($M$13+3,7,1)</f>
        <v>1278</v>
      </c>
      <c r="K30" s="358">
        <f>DATE($M$13+4,6,30)</f>
        <v>1643</v>
      </c>
      <c r="L30" s="317">
        <f t="shared" si="2"/>
        <v>366</v>
      </c>
      <c r="M30" s="359">
        <f>DATE(YEAR(K30)+(MONTH(K30)&gt;6)*1,6,30)-K29</f>
        <v>366</v>
      </c>
      <c r="N30" s="360">
        <f t="shared" si="1"/>
        <v>0</v>
      </c>
      <c r="O30" s="338"/>
      <c r="P30" s="361">
        <f t="shared" si="3"/>
        <v>0</v>
      </c>
      <c r="Q30" s="362">
        <f t="shared" si="4"/>
        <v>366</v>
      </c>
      <c r="R30" s="363">
        <f t="shared" si="5"/>
        <v>0</v>
      </c>
      <c r="S30" s="302"/>
      <c r="X30" s="148">
        <v>25</v>
      </c>
    </row>
    <row r="31" spans="1:24" x14ac:dyDescent="0.25">
      <c r="A31" s="353"/>
      <c r="B31" s="353"/>
      <c r="C31" s="353"/>
      <c r="D31" s="302"/>
      <c r="E31" s="315"/>
      <c r="F31" s="315"/>
      <c r="G31" s="315"/>
      <c r="H31" s="315"/>
      <c r="I31" s="315"/>
      <c r="J31" s="358">
        <f>DATE($M$13+4,7,1)</f>
        <v>1644</v>
      </c>
      <c r="K31" s="358">
        <f>DATE($M$13+5,6,30)</f>
        <v>2008</v>
      </c>
      <c r="L31" s="317">
        <f t="shared" si="2"/>
        <v>365</v>
      </c>
      <c r="M31" s="359">
        <f>((DATE(YEAR($F$13)+5,MONTH($F$13),DAY($F$13)))-$F$13)-SUM($M$26:$M$30)</f>
        <v>183</v>
      </c>
      <c r="N31" s="360">
        <f t="shared" si="1"/>
        <v>0</v>
      </c>
      <c r="O31" s="338"/>
      <c r="P31" s="361">
        <f t="shared" si="3"/>
        <v>0</v>
      </c>
      <c r="Q31" s="362">
        <f t="shared" si="4"/>
        <v>183</v>
      </c>
      <c r="R31" s="363">
        <f t="shared" si="5"/>
        <v>0</v>
      </c>
      <c r="S31" s="302"/>
      <c r="X31" s="148">
        <v>26</v>
      </c>
    </row>
    <row r="32" spans="1:24" x14ac:dyDescent="0.25">
      <c r="A32" s="353"/>
      <c r="B32" s="353"/>
      <c r="C32" s="353"/>
      <c r="D32" s="302"/>
      <c r="E32" s="315"/>
      <c r="F32" s="315"/>
      <c r="G32" s="315"/>
      <c r="H32" s="315"/>
      <c r="I32" s="315"/>
      <c r="J32" s="364"/>
      <c r="K32" s="365" t="s">
        <v>443</v>
      </c>
      <c r="L32" s="365"/>
      <c r="M32" s="366">
        <f>SUM(M26:M31)</f>
        <v>1827</v>
      </c>
      <c r="N32" s="367">
        <f>SUM(N26:N31)</f>
        <v>0</v>
      </c>
      <c r="O32" s="338"/>
      <c r="P32" s="336"/>
      <c r="Q32" s="336"/>
      <c r="R32" s="367">
        <f>SUM(R26:R31)</f>
        <v>0</v>
      </c>
      <c r="S32" s="302"/>
      <c r="X32" s="148">
        <v>27</v>
      </c>
    </row>
    <row r="33" spans="1:24" x14ac:dyDescent="0.25">
      <c r="A33" s="353"/>
      <c r="B33" s="353"/>
      <c r="C33" s="353"/>
      <c r="D33" s="302"/>
      <c r="E33" s="315"/>
      <c r="F33" s="315"/>
      <c r="G33" s="315"/>
      <c r="H33" s="315"/>
      <c r="I33" s="315"/>
      <c r="J33" s="368" t="s">
        <v>464</v>
      </c>
      <c r="K33" s="315"/>
      <c r="L33" s="315"/>
      <c r="M33" s="368"/>
      <c r="N33" s="315"/>
      <c r="O33" s="338"/>
      <c r="P33" s="336"/>
      <c r="Q33" s="336"/>
      <c r="R33" s="315"/>
      <c r="S33" s="302"/>
      <c r="X33" s="148">
        <v>28</v>
      </c>
    </row>
    <row r="34" spans="1:24" ht="25.5" x14ac:dyDescent="0.25">
      <c r="A34" s="353"/>
      <c r="B34" s="353"/>
      <c r="C34" s="353"/>
      <c r="D34" s="302"/>
      <c r="E34" s="315"/>
      <c r="F34" s="315"/>
      <c r="G34" s="315"/>
      <c r="H34" s="315"/>
      <c r="I34" s="315"/>
      <c r="J34" s="357" t="s">
        <v>462</v>
      </c>
      <c r="K34" s="357" t="s">
        <v>440</v>
      </c>
      <c r="L34" s="357" t="s">
        <v>444</v>
      </c>
      <c r="M34" s="357" t="s">
        <v>441</v>
      </c>
      <c r="N34" s="357" t="s">
        <v>442</v>
      </c>
      <c r="O34" s="338"/>
      <c r="P34" s="549" t="s">
        <v>473</v>
      </c>
      <c r="Q34" s="549"/>
      <c r="R34" s="549"/>
      <c r="S34" s="302"/>
      <c r="X34" s="148">
        <v>29</v>
      </c>
    </row>
    <row r="35" spans="1:24" x14ac:dyDescent="0.25">
      <c r="A35" s="353"/>
      <c r="B35" s="353"/>
      <c r="C35" s="353"/>
      <c r="D35" s="302"/>
      <c r="E35" s="315"/>
      <c r="F35" s="315"/>
      <c r="G35" s="315"/>
      <c r="H35" s="315"/>
      <c r="I35" s="315"/>
      <c r="J35" s="358">
        <f>DATE($M$13-1,7,1)</f>
        <v>693779</v>
      </c>
      <c r="K35" s="358">
        <f>DATE($M$13,6,30)</f>
        <v>182</v>
      </c>
      <c r="L35" s="317">
        <f>K35-J35+1</f>
        <v>-693596</v>
      </c>
      <c r="M35" s="359">
        <f>DATE(YEAR($F$13)+(MONTH($F$13)&gt;6)*1,6,30)-($F$13-1)</f>
        <v>183</v>
      </c>
      <c r="N35" s="360">
        <f>$I$13*M35/((DATE(YEAR($F$13)+4,MONTH($F$13),DAY($F$13)))-$F$13)</f>
        <v>0</v>
      </c>
      <c r="O35" s="338"/>
      <c r="P35" s="361">
        <f>$N$41/$M$41</f>
        <v>0</v>
      </c>
      <c r="Q35" s="362">
        <f>M35</f>
        <v>183</v>
      </c>
      <c r="R35" s="363">
        <f>P35*Q35</f>
        <v>0</v>
      </c>
      <c r="S35" s="302"/>
      <c r="X35" s="148">
        <v>30</v>
      </c>
    </row>
    <row r="36" spans="1:24" x14ac:dyDescent="0.25">
      <c r="A36" s="353"/>
      <c r="B36" s="353"/>
      <c r="C36" s="353"/>
      <c r="D36" s="302"/>
      <c r="E36" s="315"/>
      <c r="F36" s="315"/>
      <c r="G36" s="315"/>
      <c r="H36" s="315"/>
      <c r="I36" s="315"/>
      <c r="J36" s="358">
        <f>DATE($M$13,7,1)</f>
        <v>183</v>
      </c>
      <c r="K36" s="358">
        <f>DATE($M$13+1,6,30)</f>
        <v>547</v>
      </c>
      <c r="L36" s="317">
        <f t="shared" ref="L36:L39" si="6">K36-J36+1</f>
        <v>365</v>
      </c>
      <c r="M36" s="359">
        <f>DATE(YEAR(K36)+(MONTH(K36)&gt;6)*1,6,30)-K35</f>
        <v>365</v>
      </c>
      <c r="N36" s="360">
        <f>$I$13*M36/((DATE(YEAR($F$13)+4,MONTH($F$13),DAY($F$13)))-$F$13)</f>
        <v>0</v>
      </c>
      <c r="O36" s="338"/>
      <c r="P36" s="361">
        <f t="shared" ref="P36:P40" si="7">$N$41/$M$41</f>
        <v>0</v>
      </c>
      <c r="Q36" s="362">
        <f t="shared" ref="Q36:Q40" si="8">M36</f>
        <v>365</v>
      </c>
      <c r="R36" s="363">
        <f t="shared" ref="R36:R40" si="9">P36*Q36</f>
        <v>0</v>
      </c>
      <c r="S36" s="302"/>
      <c r="X36" s="148">
        <v>31</v>
      </c>
    </row>
    <row r="37" spans="1:24" x14ac:dyDescent="0.25">
      <c r="A37" s="353"/>
      <c r="B37" s="353"/>
      <c r="C37" s="353"/>
      <c r="D37" s="302"/>
      <c r="E37" s="315"/>
      <c r="F37" s="315"/>
      <c r="G37" s="315"/>
      <c r="H37" s="315"/>
      <c r="I37" s="315"/>
      <c r="J37" s="358">
        <f>DATE($M$13+1,7,1)</f>
        <v>548</v>
      </c>
      <c r="K37" s="358">
        <f>DATE($M$13+2,6,30)</f>
        <v>912</v>
      </c>
      <c r="L37" s="317">
        <f t="shared" si="6"/>
        <v>365</v>
      </c>
      <c r="M37" s="359">
        <f>DATE(YEAR(K37)+(MONTH(K37)&gt;6)*1,6,30)-K36</f>
        <v>365</v>
      </c>
      <c r="N37" s="360">
        <f>$I$13*M37/((DATE(YEAR($F$13)+4,MONTH($F$13),DAY($F$13)))-$F$13)</f>
        <v>0</v>
      </c>
      <c r="O37" s="338"/>
      <c r="P37" s="361">
        <f t="shared" si="7"/>
        <v>0</v>
      </c>
      <c r="Q37" s="362">
        <f t="shared" si="8"/>
        <v>365</v>
      </c>
      <c r="R37" s="363">
        <f t="shared" si="9"/>
        <v>0</v>
      </c>
      <c r="S37" s="302"/>
      <c r="X37" s="148">
        <v>32</v>
      </c>
    </row>
    <row r="38" spans="1:24" x14ac:dyDescent="0.25">
      <c r="A38" s="353"/>
      <c r="B38" s="353"/>
      <c r="C38" s="353"/>
      <c r="D38" s="302"/>
      <c r="E38" s="315"/>
      <c r="F38" s="315"/>
      <c r="G38" s="315"/>
      <c r="H38" s="315"/>
      <c r="I38" s="315"/>
      <c r="J38" s="358">
        <f>DATE($M$13+2,7,1)</f>
        <v>913</v>
      </c>
      <c r="K38" s="358">
        <f>DATE($M$13+3,6,30)</f>
        <v>1277</v>
      </c>
      <c r="L38" s="317">
        <f t="shared" si="6"/>
        <v>365</v>
      </c>
      <c r="M38" s="359">
        <f>DATE(YEAR(K38)+(MONTH(K38)&gt;6)*1,6,30)-K37</f>
        <v>365</v>
      </c>
      <c r="N38" s="360">
        <f>$I$13*M38/((DATE(YEAR($F$13)+4,MONTH($F$13),DAY($F$13)))-$F$13)</f>
        <v>0</v>
      </c>
      <c r="O38" s="338"/>
      <c r="P38" s="361">
        <f t="shared" si="7"/>
        <v>0</v>
      </c>
      <c r="Q38" s="362">
        <f t="shared" si="8"/>
        <v>365</v>
      </c>
      <c r="R38" s="363">
        <f t="shared" si="9"/>
        <v>0</v>
      </c>
      <c r="S38" s="302"/>
      <c r="X38" s="148">
        <v>33</v>
      </c>
    </row>
    <row r="39" spans="1:24" x14ac:dyDescent="0.25">
      <c r="A39" s="353"/>
      <c r="B39" s="353"/>
      <c r="C39" s="353"/>
      <c r="D39" s="302"/>
      <c r="E39" s="315"/>
      <c r="F39" s="315"/>
      <c r="G39" s="315"/>
      <c r="H39" s="315"/>
      <c r="I39" s="315"/>
      <c r="J39" s="358">
        <f>DATE($M$13+3,7,1)</f>
        <v>1278</v>
      </c>
      <c r="K39" s="358">
        <f>DATE($M$13+4,6,30)</f>
        <v>1643</v>
      </c>
      <c r="L39" s="317">
        <f t="shared" si="6"/>
        <v>366</v>
      </c>
      <c r="M39" s="359">
        <f>((DATE(YEAR($F$13)+4,MONTH($F$13),DAY($F$13)))-$F$13)-SUM($M$35:$M$38)</f>
        <v>183</v>
      </c>
      <c r="N39" s="360">
        <f>$I$13*M39/((DATE(YEAR($F$13)+4,MONTH($F$13),DAY($F$13)))-$F$13)</f>
        <v>0</v>
      </c>
      <c r="O39" s="338"/>
      <c r="P39" s="361">
        <f t="shared" si="7"/>
        <v>0</v>
      </c>
      <c r="Q39" s="362">
        <f t="shared" si="8"/>
        <v>183</v>
      </c>
      <c r="R39" s="363">
        <f t="shared" si="9"/>
        <v>0</v>
      </c>
      <c r="S39" s="302"/>
      <c r="X39" s="148">
        <v>34</v>
      </c>
    </row>
    <row r="40" spans="1:24" x14ac:dyDescent="0.25">
      <c r="A40" s="353"/>
      <c r="B40" s="353"/>
      <c r="C40" s="353"/>
      <c r="D40" s="302"/>
      <c r="E40" s="315"/>
      <c r="F40" s="315"/>
      <c r="G40" s="315"/>
      <c r="H40" s="315"/>
      <c r="I40" s="315"/>
      <c r="J40" s="358">
        <f>DATE($M$13+4,7,1)</f>
        <v>1644</v>
      </c>
      <c r="K40" s="358">
        <f>DATE($M$13+5,6,30)</f>
        <v>2008</v>
      </c>
      <c r="L40" s="317"/>
      <c r="M40" s="359"/>
      <c r="N40" s="360"/>
      <c r="O40" s="338"/>
      <c r="P40" s="361">
        <f t="shared" si="7"/>
        <v>0</v>
      </c>
      <c r="Q40" s="362">
        <f t="shared" si="8"/>
        <v>0</v>
      </c>
      <c r="R40" s="363">
        <f t="shared" si="9"/>
        <v>0</v>
      </c>
      <c r="S40" s="302"/>
      <c r="X40" s="148">
        <v>35</v>
      </c>
    </row>
    <row r="41" spans="1:24" x14ac:dyDescent="0.25">
      <c r="A41" s="353"/>
      <c r="B41" s="353"/>
      <c r="C41" s="353"/>
      <c r="D41" s="302"/>
      <c r="E41" s="315"/>
      <c r="F41" s="315"/>
      <c r="G41" s="315"/>
      <c r="H41" s="315"/>
      <c r="I41" s="315"/>
      <c r="J41" s="364"/>
      <c r="K41" s="365" t="s">
        <v>443</v>
      </c>
      <c r="L41" s="365"/>
      <c r="M41" s="366">
        <f>SUM(M35:M40)</f>
        <v>1461</v>
      </c>
      <c r="N41" s="367">
        <f>SUM(N35:N40)</f>
        <v>0</v>
      </c>
      <c r="O41" s="338"/>
      <c r="P41" s="336"/>
      <c r="Q41" s="336"/>
      <c r="R41" s="367">
        <f>SUM(R35:R40)</f>
        <v>0</v>
      </c>
      <c r="S41" s="302"/>
      <c r="X41" s="148">
        <v>36</v>
      </c>
    </row>
    <row r="42" spans="1:24" x14ac:dyDescent="0.25">
      <c r="A42" s="353"/>
      <c r="B42" s="353"/>
      <c r="C42" s="353"/>
      <c r="D42" s="302"/>
      <c r="E42" s="315"/>
      <c r="F42" s="315"/>
      <c r="G42" s="315"/>
      <c r="H42" s="315"/>
      <c r="I42" s="315"/>
      <c r="J42" s="368" t="s">
        <v>465</v>
      </c>
      <c r="K42" s="315"/>
      <c r="L42" s="315"/>
      <c r="M42" s="315"/>
      <c r="N42" s="315"/>
      <c r="O42" s="338"/>
      <c r="P42" s="336"/>
      <c r="Q42" s="336"/>
      <c r="R42" s="315"/>
      <c r="S42" s="302"/>
      <c r="X42" s="148">
        <v>37</v>
      </c>
    </row>
    <row r="43" spans="1:24" ht="25.5" x14ac:dyDescent="0.25">
      <c r="A43" s="353"/>
      <c r="B43" s="353"/>
      <c r="C43" s="353"/>
      <c r="D43" s="302"/>
      <c r="E43" s="315"/>
      <c r="F43" s="315"/>
      <c r="G43" s="315"/>
      <c r="H43" s="315"/>
      <c r="I43" s="315"/>
      <c r="J43" s="357" t="s">
        <v>462</v>
      </c>
      <c r="K43" s="357" t="s">
        <v>440</v>
      </c>
      <c r="L43" s="357" t="s">
        <v>444</v>
      </c>
      <c r="M43" s="357" t="s">
        <v>441</v>
      </c>
      <c r="N43" s="357" t="s">
        <v>442</v>
      </c>
      <c r="O43" s="338"/>
      <c r="P43" s="549" t="s">
        <v>473</v>
      </c>
      <c r="Q43" s="549"/>
      <c r="R43" s="549"/>
      <c r="S43" s="302"/>
      <c r="X43" s="148">
        <v>38</v>
      </c>
    </row>
    <row r="44" spans="1:24" x14ac:dyDescent="0.25">
      <c r="A44" s="353"/>
      <c r="B44" s="353"/>
      <c r="C44" s="353"/>
      <c r="D44" s="302"/>
      <c r="E44" s="315"/>
      <c r="F44" s="315"/>
      <c r="G44" s="315"/>
      <c r="H44" s="315"/>
      <c r="I44" s="315"/>
      <c r="J44" s="358">
        <f>DATE($M$13-1,7,1)</f>
        <v>693779</v>
      </c>
      <c r="K44" s="358">
        <f>DATE($M$13,6,30)</f>
        <v>182</v>
      </c>
      <c r="L44" s="317">
        <f>K44-J44+1</f>
        <v>-693596</v>
      </c>
      <c r="M44" s="359">
        <f>DATE(YEAR($F$13)+(MONTH($F$13)&gt;6)*1,6,30)-($F$13-1)</f>
        <v>183</v>
      </c>
      <c r="N44" s="360">
        <f>$I$13*M44/((DATE(YEAR($F$13)+3,MONTH($F$13),DAY($F$13)))-$F$13)</f>
        <v>0</v>
      </c>
      <c r="O44" s="338"/>
      <c r="P44" s="361">
        <f>$N$50/$M$50</f>
        <v>0</v>
      </c>
      <c r="Q44" s="362">
        <f>M44</f>
        <v>183</v>
      </c>
      <c r="R44" s="363">
        <f>P44*Q44</f>
        <v>0</v>
      </c>
      <c r="S44" s="302"/>
      <c r="X44" s="148">
        <v>39</v>
      </c>
    </row>
    <row r="45" spans="1:24" x14ac:dyDescent="0.25">
      <c r="A45" s="353"/>
      <c r="B45" s="353"/>
      <c r="C45" s="353"/>
      <c r="D45" s="302"/>
      <c r="E45" s="315"/>
      <c r="F45" s="315"/>
      <c r="G45" s="315"/>
      <c r="H45" s="315"/>
      <c r="I45" s="315"/>
      <c r="J45" s="358">
        <f>DATE($M$13,7,1)</f>
        <v>183</v>
      </c>
      <c r="K45" s="358">
        <f>DATE($M$13+1,6,30)</f>
        <v>547</v>
      </c>
      <c r="L45" s="317">
        <f t="shared" ref="L45:L47" si="10">K45-J45+1</f>
        <v>365</v>
      </c>
      <c r="M45" s="359">
        <f>DATE(YEAR(K45)+(MONTH(K45)&gt;6)*1,6,30)-K44</f>
        <v>365</v>
      </c>
      <c r="N45" s="360">
        <f>$I$13*M45/((DATE(YEAR($F$13)+3,MONTH($F$13),DAY($F$13)))-$F$13)</f>
        <v>0</v>
      </c>
      <c r="O45" s="338"/>
      <c r="P45" s="361">
        <f t="shared" ref="P45:P49" si="11">$N$50/$M$50</f>
        <v>0</v>
      </c>
      <c r="Q45" s="362">
        <f t="shared" ref="Q45:Q49" si="12">M45</f>
        <v>365</v>
      </c>
      <c r="R45" s="363">
        <f t="shared" ref="R45:R49" si="13">P45*Q45</f>
        <v>0</v>
      </c>
      <c r="S45" s="302"/>
      <c r="X45" s="148">
        <v>40</v>
      </c>
    </row>
    <row r="46" spans="1:24" x14ac:dyDescent="0.25">
      <c r="A46" s="353"/>
      <c r="B46" s="353"/>
      <c r="C46" s="353"/>
      <c r="D46" s="302"/>
      <c r="E46" s="315"/>
      <c r="F46" s="315"/>
      <c r="G46" s="315"/>
      <c r="H46" s="315"/>
      <c r="I46" s="315"/>
      <c r="J46" s="358">
        <f>DATE($M$13+1,7,1)</f>
        <v>548</v>
      </c>
      <c r="K46" s="358">
        <f>DATE($M$13+2,6,30)</f>
        <v>912</v>
      </c>
      <c r="L46" s="317">
        <f t="shared" si="10"/>
        <v>365</v>
      </c>
      <c r="M46" s="359">
        <f>DATE(YEAR(K46)+(MONTH(K46)&gt;6)*1,6,30)-K45</f>
        <v>365</v>
      </c>
      <c r="N46" s="360">
        <f>$I$13*M46/((DATE(YEAR($F$13)+3,MONTH($F$13),DAY($F$13)))-$F$13)</f>
        <v>0</v>
      </c>
      <c r="O46" s="338"/>
      <c r="P46" s="361">
        <f t="shared" si="11"/>
        <v>0</v>
      </c>
      <c r="Q46" s="362">
        <f t="shared" si="12"/>
        <v>365</v>
      </c>
      <c r="R46" s="363">
        <f t="shared" si="13"/>
        <v>0</v>
      </c>
      <c r="S46" s="302"/>
    </row>
    <row r="47" spans="1:24" x14ac:dyDescent="0.25">
      <c r="A47" s="353"/>
      <c r="B47" s="353"/>
      <c r="C47" s="353"/>
      <c r="D47" s="302"/>
      <c r="E47" s="315"/>
      <c r="F47" s="315"/>
      <c r="G47" s="315"/>
      <c r="H47" s="315"/>
      <c r="I47" s="315"/>
      <c r="J47" s="358">
        <f>DATE($M$13+2,7,1)</f>
        <v>913</v>
      </c>
      <c r="K47" s="358">
        <f>DATE($M$13+3,6,30)</f>
        <v>1277</v>
      </c>
      <c r="L47" s="317">
        <f t="shared" si="10"/>
        <v>365</v>
      </c>
      <c r="M47" s="359">
        <f>((DATE(YEAR($F$13)+3,MONTH($F$13),DAY($F$13)))-$F$13)-SUM($M$44:$M$46)</f>
        <v>183</v>
      </c>
      <c r="N47" s="360">
        <f>$I$13*M47/((DATE(YEAR($F$13)+3,MONTH($F$13),DAY($F$13)))-$F$13)</f>
        <v>0</v>
      </c>
      <c r="O47" s="338"/>
      <c r="P47" s="361">
        <f t="shared" si="11"/>
        <v>0</v>
      </c>
      <c r="Q47" s="362">
        <f t="shared" si="12"/>
        <v>183</v>
      </c>
      <c r="R47" s="363">
        <f t="shared" si="13"/>
        <v>0</v>
      </c>
      <c r="S47" s="302"/>
    </row>
    <row r="48" spans="1:24" x14ac:dyDescent="0.25">
      <c r="A48" s="353"/>
      <c r="B48" s="353"/>
      <c r="C48" s="353"/>
      <c r="D48" s="302"/>
      <c r="E48" s="315"/>
      <c r="F48" s="315"/>
      <c r="G48" s="315"/>
      <c r="H48" s="315"/>
      <c r="I48" s="315"/>
      <c r="J48" s="358">
        <f>DATE($M$13+3,7,1)</f>
        <v>1278</v>
      </c>
      <c r="K48" s="358">
        <f>DATE($M$13+4,6,30)</f>
        <v>1643</v>
      </c>
      <c r="L48" s="317"/>
      <c r="M48" s="359"/>
      <c r="N48" s="360"/>
      <c r="O48" s="338"/>
      <c r="P48" s="361">
        <f t="shared" si="11"/>
        <v>0</v>
      </c>
      <c r="Q48" s="362">
        <f t="shared" si="12"/>
        <v>0</v>
      </c>
      <c r="R48" s="363">
        <f t="shared" si="13"/>
        <v>0</v>
      </c>
      <c r="S48" s="302"/>
    </row>
    <row r="49" spans="1:19" x14ac:dyDescent="0.25">
      <c r="A49" s="353"/>
      <c r="B49" s="353"/>
      <c r="C49" s="353"/>
      <c r="D49" s="302"/>
      <c r="E49" s="315"/>
      <c r="F49" s="315"/>
      <c r="G49" s="315"/>
      <c r="H49" s="315"/>
      <c r="I49" s="315"/>
      <c r="J49" s="358">
        <f>DATE($M$13+4,7,1)</f>
        <v>1644</v>
      </c>
      <c r="K49" s="358">
        <f>DATE($M$13+5,6,30)</f>
        <v>2008</v>
      </c>
      <c r="L49" s="317"/>
      <c r="M49" s="359"/>
      <c r="N49" s="360"/>
      <c r="O49" s="338"/>
      <c r="P49" s="361">
        <f t="shared" si="11"/>
        <v>0</v>
      </c>
      <c r="Q49" s="362">
        <f t="shared" si="12"/>
        <v>0</v>
      </c>
      <c r="R49" s="363">
        <f t="shared" si="13"/>
        <v>0</v>
      </c>
      <c r="S49" s="302"/>
    </row>
    <row r="50" spans="1:19" x14ac:dyDescent="0.25">
      <c r="A50" s="353"/>
      <c r="B50" s="353"/>
      <c r="C50" s="353"/>
      <c r="D50" s="302"/>
      <c r="E50" s="315"/>
      <c r="F50" s="315"/>
      <c r="G50" s="315"/>
      <c r="H50" s="315"/>
      <c r="I50" s="315"/>
      <c r="J50" s="336"/>
      <c r="K50" s="365" t="s">
        <v>443</v>
      </c>
      <c r="L50" s="365"/>
      <c r="M50" s="366">
        <f>SUM(M44:M49)</f>
        <v>1096</v>
      </c>
      <c r="N50" s="367">
        <f>SUM(N44:N49)</f>
        <v>0</v>
      </c>
      <c r="O50" s="338"/>
      <c r="P50" s="336"/>
      <c r="Q50" s="336"/>
      <c r="R50" s="367">
        <f>SUM(R44:R49)</f>
        <v>0</v>
      </c>
      <c r="S50" s="302"/>
    </row>
    <row r="51" spans="1:19" x14ac:dyDescent="0.25">
      <c r="A51" s="353"/>
      <c r="B51" s="353"/>
      <c r="C51" s="353"/>
      <c r="D51" s="302"/>
      <c r="E51" s="315"/>
      <c r="F51" s="315"/>
      <c r="G51" s="315"/>
      <c r="H51" s="315"/>
      <c r="I51" s="315"/>
      <c r="J51" s="368" t="s">
        <v>466</v>
      </c>
      <c r="K51" s="315"/>
      <c r="L51" s="315"/>
      <c r="M51" s="315"/>
      <c r="N51" s="315"/>
      <c r="O51" s="338"/>
      <c r="P51" s="336"/>
      <c r="Q51" s="336"/>
      <c r="R51" s="315"/>
      <c r="S51" s="302"/>
    </row>
    <row r="52" spans="1:19" ht="25.5" x14ac:dyDescent="0.25">
      <c r="A52" s="353"/>
      <c r="B52" s="353"/>
      <c r="C52" s="353"/>
      <c r="D52" s="302"/>
      <c r="E52" s="315"/>
      <c r="F52" s="315"/>
      <c r="G52" s="315"/>
      <c r="H52" s="315"/>
      <c r="I52" s="315"/>
      <c r="J52" s="357" t="s">
        <v>462</v>
      </c>
      <c r="K52" s="357" t="s">
        <v>440</v>
      </c>
      <c r="L52" s="357" t="s">
        <v>444</v>
      </c>
      <c r="M52" s="357" t="s">
        <v>441</v>
      </c>
      <c r="N52" s="357" t="s">
        <v>442</v>
      </c>
      <c r="O52" s="338"/>
      <c r="P52" s="549" t="s">
        <v>473</v>
      </c>
      <c r="Q52" s="549"/>
      <c r="R52" s="549"/>
      <c r="S52" s="302"/>
    </row>
    <row r="53" spans="1:19" x14ac:dyDescent="0.25">
      <c r="A53" s="353"/>
      <c r="B53" s="353"/>
      <c r="C53" s="353"/>
      <c r="D53" s="302"/>
      <c r="E53" s="315"/>
      <c r="F53" s="315"/>
      <c r="G53" s="315"/>
      <c r="H53" s="315"/>
      <c r="I53" s="315"/>
      <c r="J53" s="358">
        <f>DATE($M$13-1,7,1)</f>
        <v>693779</v>
      </c>
      <c r="K53" s="358">
        <f>DATE($M$13,6,30)</f>
        <v>182</v>
      </c>
      <c r="L53" s="317">
        <f>K53-J53+1</f>
        <v>-693596</v>
      </c>
      <c r="M53" s="359">
        <f>DATE(YEAR($F$13)+(MONTH($F$13)&gt;6)*1,6,30)-($F$13-1)</f>
        <v>183</v>
      </c>
      <c r="N53" s="360">
        <f>$I$13*M53/((DATE(YEAR($F$13)+2,MONTH($F$13),DAY($F$13)))-$F$13)</f>
        <v>0</v>
      </c>
      <c r="O53" s="338"/>
      <c r="P53" s="361">
        <f>$N$59/$M$59</f>
        <v>0</v>
      </c>
      <c r="Q53" s="362">
        <f>M53</f>
        <v>183</v>
      </c>
      <c r="R53" s="363">
        <f>P53*Q53</f>
        <v>0</v>
      </c>
      <c r="S53" s="302"/>
    </row>
    <row r="54" spans="1:19" x14ac:dyDescent="0.25">
      <c r="A54" s="353"/>
      <c r="B54" s="353"/>
      <c r="C54" s="353"/>
      <c r="D54" s="302"/>
      <c r="E54" s="315"/>
      <c r="F54" s="315"/>
      <c r="G54" s="315"/>
      <c r="H54" s="315"/>
      <c r="I54" s="315"/>
      <c r="J54" s="358">
        <f>DATE($M$13,7,1)</f>
        <v>183</v>
      </c>
      <c r="K54" s="358">
        <f>DATE($M$13+1,6,30)</f>
        <v>547</v>
      </c>
      <c r="L54" s="317">
        <f t="shared" ref="L54:L55" si="14">K54-J54+1</f>
        <v>365</v>
      </c>
      <c r="M54" s="359">
        <f>DATE(YEAR(K54)+(MONTH(K54)&gt;6)*1,6,30)-K53</f>
        <v>365</v>
      </c>
      <c r="N54" s="360">
        <f>$I$13*M54/((DATE(YEAR($F$13)+2,MONTH($F$13),DAY($F$13)))-$F$13)</f>
        <v>0</v>
      </c>
      <c r="O54" s="338"/>
      <c r="P54" s="361">
        <f t="shared" ref="P54:P58" si="15">$N$59/$M$59</f>
        <v>0</v>
      </c>
      <c r="Q54" s="362">
        <f t="shared" ref="Q54:Q58" si="16">M54</f>
        <v>365</v>
      </c>
      <c r="R54" s="363">
        <f t="shared" ref="R54:R58" si="17">P54*Q54</f>
        <v>0</v>
      </c>
      <c r="S54" s="302"/>
    </row>
    <row r="55" spans="1:19" x14ac:dyDescent="0.25">
      <c r="A55" s="353"/>
      <c r="B55" s="353"/>
      <c r="C55" s="353"/>
      <c r="D55" s="302"/>
      <c r="E55" s="315"/>
      <c r="F55" s="315"/>
      <c r="G55" s="315"/>
      <c r="H55" s="315"/>
      <c r="I55" s="315"/>
      <c r="J55" s="358">
        <f>DATE($M$13+1,7,1)</f>
        <v>548</v>
      </c>
      <c r="K55" s="358">
        <f>DATE($M$13+2,6,30)</f>
        <v>912</v>
      </c>
      <c r="L55" s="317">
        <f t="shared" si="14"/>
        <v>365</v>
      </c>
      <c r="M55" s="359">
        <f>((DATE(YEAR($F$13)+2,MONTH($F$13),DAY($F$13)))-$F$13)-SUM($M$53:$M$54)</f>
        <v>183</v>
      </c>
      <c r="N55" s="360">
        <f>$I$13*M55/((DATE(YEAR($F$13)+2,MONTH($F$13),DAY($F$13)))-$F$13)</f>
        <v>0</v>
      </c>
      <c r="O55" s="338"/>
      <c r="P55" s="361">
        <f t="shared" si="15"/>
        <v>0</v>
      </c>
      <c r="Q55" s="362">
        <f t="shared" si="16"/>
        <v>183</v>
      </c>
      <c r="R55" s="363">
        <f t="shared" si="17"/>
        <v>0</v>
      </c>
      <c r="S55" s="302"/>
    </row>
    <row r="56" spans="1:19" x14ac:dyDescent="0.25">
      <c r="A56" s="353"/>
      <c r="B56" s="353"/>
      <c r="C56" s="353"/>
      <c r="D56" s="302"/>
      <c r="E56" s="315"/>
      <c r="F56" s="315"/>
      <c r="G56" s="315"/>
      <c r="H56" s="315"/>
      <c r="I56" s="315"/>
      <c r="J56" s="358">
        <f>DATE($M$13+2,7,1)</f>
        <v>913</v>
      </c>
      <c r="K56" s="358">
        <f>DATE($M$13+3,6,30)</f>
        <v>1277</v>
      </c>
      <c r="L56" s="317"/>
      <c r="M56" s="359"/>
      <c r="N56" s="360"/>
      <c r="O56" s="338"/>
      <c r="P56" s="361">
        <f t="shared" si="15"/>
        <v>0</v>
      </c>
      <c r="Q56" s="362">
        <f t="shared" si="16"/>
        <v>0</v>
      </c>
      <c r="R56" s="363">
        <f t="shared" si="17"/>
        <v>0</v>
      </c>
      <c r="S56" s="302"/>
    </row>
    <row r="57" spans="1:19" x14ac:dyDescent="0.25">
      <c r="A57" s="353"/>
      <c r="B57" s="353"/>
      <c r="C57" s="353"/>
      <c r="D57" s="302"/>
      <c r="E57" s="315"/>
      <c r="F57" s="315"/>
      <c r="G57" s="315"/>
      <c r="H57" s="315"/>
      <c r="I57" s="315"/>
      <c r="J57" s="358">
        <f>DATE($M$13+3,7,1)</f>
        <v>1278</v>
      </c>
      <c r="K57" s="358">
        <f>DATE($M$13+4,6,30)</f>
        <v>1643</v>
      </c>
      <c r="L57" s="317"/>
      <c r="M57" s="359"/>
      <c r="N57" s="360"/>
      <c r="O57" s="338"/>
      <c r="P57" s="361">
        <f t="shared" si="15"/>
        <v>0</v>
      </c>
      <c r="Q57" s="362">
        <f t="shared" si="16"/>
        <v>0</v>
      </c>
      <c r="R57" s="363">
        <f t="shared" si="17"/>
        <v>0</v>
      </c>
      <c r="S57" s="302"/>
    </row>
    <row r="58" spans="1:19" x14ac:dyDescent="0.25">
      <c r="A58" s="353"/>
      <c r="B58" s="353"/>
      <c r="C58" s="353"/>
      <c r="D58" s="302"/>
      <c r="E58" s="315"/>
      <c r="F58" s="315"/>
      <c r="G58" s="315"/>
      <c r="H58" s="315"/>
      <c r="I58" s="315"/>
      <c r="J58" s="358">
        <f>DATE($M$13+4,7,1)</f>
        <v>1644</v>
      </c>
      <c r="K58" s="358">
        <f>DATE($M$13+5,6,30)</f>
        <v>2008</v>
      </c>
      <c r="L58" s="317"/>
      <c r="M58" s="359"/>
      <c r="N58" s="360"/>
      <c r="O58" s="338"/>
      <c r="P58" s="361">
        <f t="shared" si="15"/>
        <v>0</v>
      </c>
      <c r="Q58" s="362">
        <f t="shared" si="16"/>
        <v>0</v>
      </c>
      <c r="R58" s="363">
        <f t="shared" si="17"/>
        <v>0</v>
      </c>
      <c r="S58" s="302"/>
    </row>
    <row r="59" spans="1:19" x14ac:dyDescent="0.25">
      <c r="A59" s="353"/>
      <c r="B59" s="353"/>
      <c r="C59" s="353"/>
      <c r="D59" s="302"/>
      <c r="E59" s="315"/>
      <c r="F59" s="315"/>
      <c r="G59" s="315"/>
      <c r="H59" s="315"/>
      <c r="I59" s="315"/>
      <c r="J59" s="336"/>
      <c r="K59" s="365" t="s">
        <v>443</v>
      </c>
      <c r="L59" s="365"/>
      <c r="M59" s="366">
        <f>SUM(M53:M58)</f>
        <v>731</v>
      </c>
      <c r="N59" s="367">
        <f>SUM(N53:N58)</f>
        <v>0</v>
      </c>
      <c r="O59" s="338"/>
      <c r="P59" s="336"/>
      <c r="Q59" s="336"/>
      <c r="R59" s="367">
        <f>SUM(R53:R58)</f>
        <v>0</v>
      </c>
      <c r="S59" s="302"/>
    </row>
    <row r="60" spans="1:19" x14ac:dyDescent="0.25">
      <c r="A60" s="353"/>
      <c r="B60" s="353"/>
      <c r="C60" s="353"/>
      <c r="D60" s="302"/>
      <c r="E60" s="315"/>
      <c r="F60" s="315"/>
      <c r="G60" s="315"/>
      <c r="H60" s="315"/>
      <c r="I60" s="315"/>
      <c r="J60" s="368" t="s">
        <v>467</v>
      </c>
      <c r="K60" s="315"/>
      <c r="L60" s="315"/>
      <c r="M60" s="315"/>
      <c r="N60" s="315"/>
      <c r="O60" s="338"/>
      <c r="P60" s="336"/>
      <c r="Q60" s="336"/>
      <c r="R60" s="315"/>
      <c r="S60" s="302"/>
    </row>
    <row r="61" spans="1:19" ht="25.5" x14ac:dyDescent="0.25">
      <c r="A61" s="353"/>
      <c r="B61" s="353"/>
      <c r="C61" s="353"/>
      <c r="D61" s="302"/>
      <c r="E61" s="315"/>
      <c r="F61" s="315"/>
      <c r="G61" s="315"/>
      <c r="H61" s="315"/>
      <c r="I61" s="315"/>
      <c r="J61" s="357" t="s">
        <v>462</v>
      </c>
      <c r="K61" s="357" t="s">
        <v>440</v>
      </c>
      <c r="L61" s="357" t="s">
        <v>444</v>
      </c>
      <c r="M61" s="357" t="s">
        <v>441</v>
      </c>
      <c r="N61" s="357" t="s">
        <v>442</v>
      </c>
      <c r="O61" s="338"/>
      <c r="P61" s="549" t="s">
        <v>473</v>
      </c>
      <c r="Q61" s="549"/>
      <c r="R61" s="549"/>
      <c r="S61" s="302"/>
    </row>
    <row r="62" spans="1:19" x14ac:dyDescent="0.25">
      <c r="A62" s="353"/>
      <c r="B62" s="353"/>
      <c r="C62" s="353"/>
      <c r="D62" s="302"/>
      <c r="E62" s="315"/>
      <c r="F62" s="315"/>
      <c r="G62" s="315"/>
      <c r="H62" s="315"/>
      <c r="I62" s="315"/>
      <c r="J62" s="358">
        <f>DATE($M$13-1,7,1)</f>
        <v>693779</v>
      </c>
      <c r="K62" s="358">
        <f>DATE($M$13,6,30)</f>
        <v>182</v>
      </c>
      <c r="L62" s="317">
        <f>K62-J62+1</f>
        <v>-693596</v>
      </c>
      <c r="M62" s="359">
        <f>DATE(YEAR($F$13)+(MONTH($F$13)&gt;6)*1,6,30)-($F$13-1)</f>
        <v>183</v>
      </c>
      <c r="N62" s="360">
        <f>$I$13*M62/((DATE(YEAR($F$13)+1,MONTH($F$13),DAY($F$13)))-$F$13)</f>
        <v>0</v>
      </c>
      <c r="O62" s="338"/>
      <c r="P62" s="361">
        <f>$N$68/$M$68</f>
        <v>0</v>
      </c>
      <c r="Q62" s="362">
        <f>M62</f>
        <v>183</v>
      </c>
      <c r="R62" s="363">
        <f>P62*Q62</f>
        <v>0</v>
      </c>
      <c r="S62" s="302"/>
    </row>
    <row r="63" spans="1:19" x14ac:dyDescent="0.25">
      <c r="A63" s="353"/>
      <c r="B63" s="353"/>
      <c r="C63" s="353"/>
      <c r="D63" s="302"/>
      <c r="E63" s="315"/>
      <c r="F63" s="315"/>
      <c r="G63" s="315"/>
      <c r="H63" s="315"/>
      <c r="I63" s="315"/>
      <c r="J63" s="358">
        <f>DATE($M$13,7,1)</f>
        <v>183</v>
      </c>
      <c r="K63" s="358">
        <f>DATE($M$13+1,6,30)</f>
        <v>547</v>
      </c>
      <c r="L63" s="317">
        <f t="shared" ref="L63" si="18">K63-J63+1</f>
        <v>365</v>
      </c>
      <c r="M63" s="359">
        <f>((DATE(YEAR($F$13)+1,MONTH($F$13),DAY($F$13)))-$F$13)-SUM($M$53)</f>
        <v>183</v>
      </c>
      <c r="N63" s="360">
        <f>$I$13*M63/((DATE(YEAR($F$13)+1,MONTH($F$13),DAY($F$13)))-$F$13)</f>
        <v>0</v>
      </c>
      <c r="O63" s="338"/>
      <c r="P63" s="361">
        <f t="shared" ref="P63:P67" si="19">$N$68/$M$68</f>
        <v>0</v>
      </c>
      <c r="Q63" s="362">
        <f t="shared" ref="Q63:Q67" si="20">M63</f>
        <v>183</v>
      </c>
      <c r="R63" s="363">
        <f t="shared" ref="R63:R67" si="21">P63*Q63</f>
        <v>0</v>
      </c>
      <c r="S63" s="302"/>
    </row>
    <row r="64" spans="1:19" x14ac:dyDescent="0.25">
      <c r="A64" s="353"/>
      <c r="B64" s="353"/>
      <c r="C64" s="353"/>
      <c r="D64" s="302"/>
      <c r="E64" s="315"/>
      <c r="F64" s="315"/>
      <c r="G64" s="315"/>
      <c r="H64" s="315"/>
      <c r="I64" s="315"/>
      <c r="J64" s="358">
        <f>DATE($M$13+1,7,1)</f>
        <v>548</v>
      </c>
      <c r="K64" s="358">
        <f>DATE($M$13+2,6,30)</f>
        <v>912</v>
      </c>
      <c r="L64" s="317"/>
      <c r="M64" s="359"/>
      <c r="N64" s="360"/>
      <c r="O64" s="338"/>
      <c r="P64" s="361">
        <f t="shared" si="19"/>
        <v>0</v>
      </c>
      <c r="Q64" s="362">
        <f t="shared" si="20"/>
        <v>0</v>
      </c>
      <c r="R64" s="363">
        <f t="shared" si="21"/>
        <v>0</v>
      </c>
      <c r="S64" s="302"/>
    </row>
    <row r="65" spans="1:19" x14ac:dyDescent="0.25">
      <c r="A65" s="353"/>
      <c r="B65" s="353"/>
      <c r="C65" s="353"/>
      <c r="D65" s="302"/>
      <c r="E65" s="315"/>
      <c r="F65" s="315"/>
      <c r="G65" s="315"/>
      <c r="H65" s="315"/>
      <c r="I65" s="315"/>
      <c r="J65" s="358">
        <f>DATE($M$13+2,7,1)</f>
        <v>913</v>
      </c>
      <c r="K65" s="358">
        <f>DATE($M$13+3,6,30)</f>
        <v>1277</v>
      </c>
      <c r="L65" s="317"/>
      <c r="M65" s="359"/>
      <c r="N65" s="360"/>
      <c r="O65" s="338"/>
      <c r="P65" s="361">
        <f t="shared" si="19"/>
        <v>0</v>
      </c>
      <c r="Q65" s="362">
        <f t="shared" si="20"/>
        <v>0</v>
      </c>
      <c r="R65" s="363">
        <f t="shared" si="21"/>
        <v>0</v>
      </c>
      <c r="S65" s="302"/>
    </row>
    <row r="66" spans="1:19" x14ac:dyDescent="0.25">
      <c r="A66" s="353"/>
      <c r="B66" s="353"/>
      <c r="C66" s="353"/>
      <c r="D66" s="302"/>
      <c r="E66" s="315"/>
      <c r="F66" s="315"/>
      <c r="G66" s="315"/>
      <c r="H66" s="315"/>
      <c r="I66" s="315"/>
      <c r="J66" s="358">
        <f>DATE($M$13+3,7,1)</f>
        <v>1278</v>
      </c>
      <c r="K66" s="358">
        <f>DATE($M$13+4,6,30)</f>
        <v>1643</v>
      </c>
      <c r="L66" s="317"/>
      <c r="M66" s="359"/>
      <c r="N66" s="360"/>
      <c r="O66" s="338"/>
      <c r="P66" s="361">
        <f t="shared" si="19"/>
        <v>0</v>
      </c>
      <c r="Q66" s="362">
        <f t="shared" si="20"/>
        <v>0</v>
      </c>
      <c r="R66" s="363">
        <f t="shared" si="21"/>
        <v>0</v>
      </c>
      <c r="S66" s="302"/>
    </row>
    <row r="67" spans="1:19" x14ac:dyDescent="0.25">
      <c r="A67" s="353"/>
      <c r="B67" s="353"/>
      <c r="C67" s="353"/>
      <c r="D67" s="302"/>
      <c r="E67" s="315"/>
      <c r="F67" s="315"/>
      <c r="G67" s="315"/>
      <c r="H67" s="315"/>
      <c r="I67" s="315"/>
      <c r="J67" s="358">
        <f>DATE($M$13+4,7,1)</f>
        <v>1644</v>
      </c>
      <c r="K67" s="358">
        <f>DATE($M$13+5,6,30)</f>
        <v>2008</v>
      </c>
      <c r="L67" s="317"/>
      <c r="M67" s="359"/>
      <c r="N67" s="360"/>
      <c r="O67" s="338"/>
      <c r="P67" s="361">
        <f t="shared" si="19"/>
        <v>0</v>
      </c>
      <c r="Q67" s="362">
        <f t="shared" si="20"/>
        <v>0</v>
      </c>
      <c r="R67" s="363">
        <f t="shared" si="21"/>
        <v>0</v>
      </c>
      <c r="S67" s="302"/>
    </row>
    <row r="68" spans="1:19" x14ac:dyDescent="0.25">
      <c r="A68" s="353"/>
      <c r="B68" s="353"/>
      <c r="C68" s="353"/>
      <c r="D68" s="302"/>
      <c r="E68" s="315"/>
      <c r="F68" s="315"/>
      <c r="G68" s="315"/>
      <c r="H68" s="315"/>
      <c r="I68" s="315"/>
      <c r="J68" s="336"/>
      <c r="K68" s="365" t="s">
        <v>443</v>
      </c>
      <c r="L68" s="365"/>
      <c r="M68" s="366">
        <f>SUM(M62:M67)</f>
        <v>366</v>
      </c>
      <c r="N68" s="367">
        <f>SUM(N62:N67)</f>
        <v>0</v>
      </c>
      <c r="O68" s="338"/>
      <c r="P68" s="336"/>
      <c r="Q68" s="336"/>
      <c r="R68" s="367">
        <f>SUM(R62:R67)</f>
        <v>0</v>
      </c>
      <c r="S68" s="302"/>
    </row>
    <row r="69" spans="1:19" x14ac:dyDescent="0.25">
      <c r="A69" s="353"/>
      <c r="B69" s="353"/>
      <c r="C69" s="353"/>
      <c r="D69" s="302"/>
      <c r="E69" s="315"/>
      <c r="F69" s="315"/>
      <c r="G69" s="315"/>
      <c r="H69" s="315"/>
      <c r="I69" s="315"/>
      <c r="J69" s="315"/>
      <c r="K69" s="315"/>
      <c r="L69" s="315"/>
      <c r="M69" s="315"/>
      <c r="N69" s="315"/>
      <c r="O69" s="338"/>
      <c r="P69" s="336"/>
      <c r="Q69" s="336"/>
      <c r="R69" s="315"/>
      <c r="S69" s="302"/>
    </row>
    <row r="70" spans="1:19" ht="25.5" x14ac:dyDescent="0.25">
      <c r="A70" s="353"/>
      <c r="B70" s="353"/>
      <c r="C70" s="353"/>
      <c r="D70" s="302"/>
      <c r="E70" s="315"/>
      <c r="F70" s="315"/>
      <c r="G70" s="315"/>
      <c r="H70" s="315"/>
      <c r="I70" s="315"/>
      <c r="J70" s="302"/>
      <c r="K70" s="302"/>
      <c r="L70" s="369" t="s">
        <v>257</v>
      </c>
      <c r="M70" s="369" t="s">
        <v>441</v>
      </c>
      <c r="N70" s="369" t="s">
        <v>442</v>
      </c>
      <c r="O70" s="338"/>
      <c r="P70" s="336"/>
      <c r="Q70" s="336"/>
      <c r="R70" s="315"/>
      <c r="S70" s="302"/>
    </row>
    <row r="71" spans="1:19" x14ac:dyDescent="0.25">
      <c r="A71" s="353"/>
      <c r="B71" s="353"/>
      <c r="C71" s="353"/>
      <c r="D71" s="302"/>
      <c r="E71" s="315"/>
      <c r="F71" s="315"/>
      <c r="G71" s="315"/>
      <c r="H71" s="315"/>
      <c r="I71" s="315"/>
      <c r="J71" s="302"/>
      <c r="K71" s="302"/>
      <c r="L71" s="370" t="str">
        <f>VLOOKUP(' Reference module'!B1074,' Reference module'!$C$1073:$E$1079,3)</f>
        <v>2099-00</v>
      </c>
      <c r="M71" s="371">
        <f t="shared" ref="M71:N76" si="22">IF($Q$13&gt;=5,M26,IF($Q$13=4,M35,IF($Q$13=3,M44,IF($Q$13=2,M53,IF($Q$13=1,M62,"")))))</f>
        <v>183</v>
      </c>
      <c r="N71" s="374">
        <f t="shared" si="22"/>
        <v>0</v>
      </c>
      <c r="O71" s="338"/>
      <c r="P71" s="336"/>
      <c r="Q71" s="336"/>
      <c r="R71" s="315"/>
      <c r="S71" s="302"/>
    </row>
    <row r="72" spans="1:19" x14ac:dyDescent="0.25">
      <c r="A72" s="353"/>
      <c r="B72" s="353"/>
      <c r="C72" s="353"/>
      <c r="D72" s="302"/>
      <c r="E72" s="315"/>
      <c r="F72" s="315"/>
      <c r="G72" s="315"/>
      <c r="H72" s="315"/>
      <c r="I72" s="315"/>
      <c r="J72" s="302"/>
      <c r="K72" s="302"/>
      <c r="L72" s="370" t="str">
        <f>VLOOKUP(' Reference module'!B1075,' Reference module'!$C$1073:$E$1079,3)</f>
        <v>2000-01</v>
      </c>
      <c r="M72" s="371">
        <f t="shared" si="22"/>
        <v>365</v>
      </c>
      <c r="N72" s="374">
        <f t="shared" si="22"/>
        <v>0</v>
      </c>
      <c r="O72" s="338"/>
      <c r="P72" s="336"/>
      <c r="Q72" s="336"/>
      <c r="R72" s="315"/>
      <c r="S72" s="302"/>
    </row>
    <row r="73" spans="1:19" x14ac:dyDescent="0.25">
      <c r="A73" s="353"/>
      <c r="B73" s="353"/>
      <c r="C73" s="353"/>
      <c r="D73" s="302"/>
      <c r="E73" s="315"/>
      <c r="F73" s="315"/>
      <c r="G73" s="315"/>
      <c r="H73" s="315"/>
      <c r="I73" s="315"/>
      <c r="J73" s="302"/>
      <c r="K73" s="302"/>
      <c r="L73" s="370" t="str">
        <f>VLOOKUP(' Reference module'!B1076,' Reference module'!$C$1073:$E$1079,3)</f>
        <v>2001-02</v>
      </c>
      <c r="M73" s="371">
        <f t="shared" si="22"/>
        <v>365</v>
      </c>
      <c r="N73" s="374">
        <f t="shared" si="22"/>
        <v>0</v>
      </c>
      <c r="O73" s="338"/>
      <c r="P73" s="336"/>
      <c r="Q73" s="336"/>
      <c r="R73" s="315"/>
      <c r="S73" s="302"/>
    </row>
    <row r="74" spans="1:19" x14ac:dyDescent="0.25">
      <c r="A74" s="353"/>
      <c r="B74" s="353"/>
      <c r="C74" s="353"/>
      <c r="D74" s="302"/>
      <c r="E74" s="315"/>
      <c r="F74" s="315"/>
      <c r="G74" s="315"/>
      <c r="H74" s="315"/>
      <c r="I74" s="315"/>
      <c r="J74" s="302"/>
      <c r="K74" s="302"/>
      <c r="L74" s="370" t="str">
        <f>VLOOKUP(' Reference module'!B1077,' Reference module'!$C$1073:$E$1079,3)</f>
        <v>2002-03</v>
      </c>
      <c r="M74" s="371">
        <f t="shared" si="22"/>
        <v>365</v>
      </c>
      <c r="N74" s="374">
        <f t="shared" si="22"/>
        <v>0</v>
      </c>
      <c r="O74" s="338"/>
      <c r="P74" s="336"/>
      <c r="Q74" s="336"/>
      <c r="R74" s="315"/>
      <c r="S74" s="302"/>
    </row>
    <row r="75" spans="1:19" x14ac:dyDescent="0.25">
      <c r="A75" s="353"/>
      <c r="B75" s="353"/>
      <c r="C75" s="353"/>
      <c r="D75" s="302"/>
      <c r="E75" s="315"/>
      <c r="F75" s="315"/>
      <c r="G75" s="315"/>
      <c r="H75" s="315"/>
      <c r="I75" s="315"/>
      <c r="J75" s="302"/>
      <c r="K75" s="302"/>
      <c r="L75" s="370" t="str">
        <f>VLOOKUP(' Reference module'!B1078,' Reference module'!$C$1073:$E$1079,3)</f>
        <v>2003-04</v>
      </c>
      <c r="M75" s="371">
        <f t="shared" si="22"/>
        <v>366</v>
      </c>
      <c r="N75" s="374">
        <f t="shared" si="22"/>
        <v>0</v>
      </c>
      <c r="O75" s="338"/>
      <c r="P75" s="336"/>
      <c r="Q75" s="336"/>
      <c r="R75" s="315"/>
      <c r="S75" s="302"/>
    </row>
    <row r="76" spans="1:19" x14ac:dyDescent="0.25">
      <c r="A76" s="353"/>
      <c r="B76" s="353"/>
      <c r="C76" s="353"/>
      <c r="D76" s="302"/>
      <c r="E76" s="315"/>
      <c r="F76" s="315"/>
      <c r="G76" s="315"/>
      <c r="H76" s="315"/>
      <c r="I76" s="315"/>
      <c r="J76" s="302"/>
      <c r="K76" s="302"/>
      <c r="L76" s="370" t="str">
        <f>VLOOKUP(' Reference module'!B1079,' Reference module'!$C$1073:$E$1079,3)</f>
        <v>2004-05</v>
      </c>
      <c r="M76" s="371">
        <f t="shared" si="22"/>
        <v>183</v>
      </c>
      <c r="N76" s="374">
        <f t="shared" si="22"/>
        <v>0</v>
      </c>
      <c r="O76" s="338"/>
      <c r="P76" s="336"/>
      <c r="Q76" s="336"/>
      <c r="R76" s="315"/>
      <c r="S76" s="302"/>
    </row>
    <row r="77" spans="1:19" x14ac:dyDescent="0.25">
      <c r="A77" s="353"/>
      <c r="B77" s="353"/>
      <c r="C77" s="353"/>
      <c r="D77" s="302"/>
      <c r="E77" s="315"/>
      <c r="F77" s="315"/>
      <c r="G77" s="315"/>
      <c r="H77" s="315"/>
      <c r="I77" s="315"/>
      <c r="J77" s="302"/>
      <c r="K77" s="302"/>
      <c r="L77" s="331"/>
      <c r="M77" s="372">
        <f t="shared" ref="M77:N77" si="23">SUM(M71:M76)</f>
        <v>1827</v>
      </c>
      <c r="N77" s="373">
        <f t="shared" si="23"/>
        <v>0</v>
      </c>
      <c r="O77" s="338"/>
      <c r="P77" s="336"/>
      <c r="Q77" s="336"/>
      <c r="R77" s="315"/>
      <c r="S77" s="302"/>
    </row>
    <row r="78" spans="1:19" x14ac:dyDescent="0.25">
      <c r="A78" s="353"/>
      <c r="B78" s="353"/>
      <c r="C78" s="353"/>
      <c r="D78" s="302"/>
      <c r="E78" s="315"/>
      <c r="F78" s="315"/>
      <c r="G78" s="315"/>
      <c r="H78" s="315"/>
      <c r="I78" s="315"/>
      <c r="J78" s="302"/>
      <c r="K78" s="302"/>
      <c r="L78" s="315"/>
      <c r="M78" s="315"/>
      <c r="N78" s="315"/>
      <c r="O78" s="338"/>
      <c r="P78" s="336"/>
      <c r="Q78" s="336"/>
      <c r="R78" s="315"/>
      <c r="S78" s="302"/>
    </row>
    <row r="79" spans="1:19" ht="25.5" x14ac:dyDescent="0.25">
      <c r="A79" s="353"/>
      <c r="B79" s="353"/>
      <c r="C79" s="353"/>
      <c r="D79" s="302"/>
      <c r="E79" s="315"/>
      <c r="F79" s="315"/>
      <c r="G79" s="315"/>
      <c r="H79" s="315"/>
      <c r="I79" s="315"/>
      <c r="J79" s="302"/>
      <c r="K79" s="302"/>
      <c r="L79" s="369" t="s">
        <v>257</v>
      </c>
      <c r="M79" s="369" t="s">
        <v>441</v>
      </c>
      <c r="N79" s="369" t="s">
        <v>442</v>
      </c>
      <c r="O79" s="338"/>
      <c r="P79" s="336"/>
      <c r="Q79" s="336"/>
      <c r="R79" s="315"/>
      <c r="S79" s="302"/>
    </row>
    <row r="80" spans="1:19" x14ac:dyDescent="0.25">
      <c r="A80" s="353"/>
      <c r="B80" s="353"/>
      <c r="C80" s="353"/>
      <c r="D80" s="302"/>
      <c r="E80" s="315"/>
      <c r="F80" s="315"/>
      <c r="G80" s="315"/>
      <c r="H80" s="315"/>
      <c r="I80" s="315"/>
      <c r="J80" s="302"/>
      <c r="K80" s="302"/>
      <c r="L80" s="370" t="str">
        <f>L71</f>
        <v>2099-00</v>
      </c>
      <c r="M80" s="371">
        <f t="shared" ref="M80:M85" si="24">IF(M71&gt;0,M71,"-")</f>
        <v>183</v>
      </c>
      <c r="N80" s="374">
        <f>N71</f>
        <v>0</v>
      </c>
      <c r="O80" s="338"/>
      <c r="P80" s="336"/>
      <c r="Q80" s="336"/>
      <c r="R80" s="315"/>
      <c r="S80" s="302"/>
    </row>
    <row r="81" spans="1:19" x14ac:dyDescent="0.25">
      <c r="A81" s="353"/>
      <c r="B81" s="353"/>
      <c r="C81" s="353"/>
      <c r="D81" s="302"/>
      <c r="E81" s="315"/>
      <c r="F81" s="315"/>
      <c r="G81" s="315"/>
      <c r="H81" s="315"/>
      <c r="I81" s="315"/>
      <c r="J81" s="302"/>
      <c r="K81" s="302"/>
      <c r="L81" s="370" t="str">
        <f t="shared" ref="L81:L85" si="25">L72</f>
        <v>2000-01</v>
      </c>
      <c r="M81" s="371">
        <f t="shared" si="24"/>
        <v>365</v>
      </c>
      <c r="N81" s="374">
        <f t="shared" ref="N81:N85" si="26">N72</f>
        <v>0</v>
      </c>
      <c r="O81" s="338"/>
      <c r="P81" s="336"/>
      <c r="Q81" s="336"/>
      <c r="R81" s="315"/>
      <c r="S81" s="302"/>
    </row>
    <row r="82" spans="1:19" x14ac:dyDescent="0.25">
      <c r="A82" s="353"/>
      <c r="B82" s="353"/>
      <c r="C82" s="353"/>
      <c r="D82" s="302"/>
      <c r="E82" s="315"/>
      <c r="F82" s="315"/>
      <c r="G82" s="315"/>
      <c r="H82" s="315"/>
      <c r="I82" s="315"/>
      <c r="J82" s="302"/>
      <c r="K82" s="302"/>
      <c r="L82" s="370" t="str">
        <f t="shared" si="25"/>
        <v>2001-02</v>
      </c>
      <c r="M82" s="371">
        <f t="shared" si="24"/>
        <v>365</v>
      </c>
      <c r="N82" s="374">
        <f t="shared" si="26"/>
        <v>0</v>
      </c>
      <c r="O82" s="338"/>
      <c r="P82" s="336"/>
      <c r="Q82" s="336"/>
      <c r="R82" s="315"/>
      <c r="S82" s="302"/>
    </row>
    <row r="83" spans="1:19" x14ac:dyDescent="0.25">
      <c r="A83" s="353"/>
      <c r="B83" s="353"/>
      <c r="C83" s="353"/>
      <c r="D83" s="302"/>
      <c r="E83" s="315"/>
      <c r="F83" s="315"/>
      <c r="G83" s="315"/>
      <c r="H83" s="315"/>
      <c r="I83" s="315"/>
      <c r="J83" s="302"/>
      <c r="K83" s="302"/>
      <c r="L83" s="370" t="str">
        <f t="shared" si="25"/>
        <v>2002-03</v>
      </c>
      <c r="M83" s="371">
        <f t="shared" si="24"/>
        <v>365</v>
      </c>
      <c r="N83" s="374">
        <f t="shared" si="26"/>
        <v>0</v>
      </c>
      <c r="O83" s="338"/>
      <c r="P83" s="336"/>
      <c r="Q83" s="336"/>
      <c r="R83" s="315"/>
      <c r="S83" s="302"/>
    </row>
    <row r="84" spans="1:19" x14ac:dyDescent="0.25">
      <c r="A84" s="353"/>
      <c r="B84" s="353"/>
      <c r="C84" s="353"/>
      <c r="D84" s="302"/>
      <c r="E84" s="315"/>
      <c r="F84" s="315"/>
      <c r="G84" s="315"/>
      <c r="H84" s="315"/>
      <c r="I84" s="315"/>
      <c r="J84" s="302"/>
      <c r="K84" s="302"/>
      <c r="L84" s="370" t="str">
        <f t="shared" si="25"/>
        <v>2003-04</v>
      </c>
      <c r="M84" s="371">
        <f t="shared" si="24"/>
        <v>366</v>
      </c>
      <c r="N84" s="374">
        <f t="shared" si="26"/>
        <v>0</v>
      </c>
      <c r="O84" s="338"/>
      <c r="P84" s="336"/>
      <c r="Q84" s="336"/>
      <c r="R84" s="315"/>
      <c r="S84" s="302"/>
    </row>
    <row r="85" spans="1:19" x14ac:dyDescent="0.25">
      <c r="A85" s="353"/>
      <c r="B85" s="353"/>
      <c r="C85" s="353"/>
      <c r="D85" s="302"/>
      <c r="E85" s="315"/>
      <c r="F85" s="315"/>
      <c r="G85" s="315"/>
      <c r="H85" s="315"/>
      <c r="I85" s="315"/>
      <c r="J85" s="302"/>
      <c r="K85" s="302"/>
      <c r="L85" s="370" t="str">
        <f t="shared" si="25"/>
        <v>2004-05</v>
      </c>
      <c r="M85" s="371">
        <f t="shared" si="24"/>
        <v>183</v>
      </c>
      <c r="N85" s="374">
        <f t="shared" si="26"/>
        <v>0</v>
      </c>
      <c r="O85" s="338"/>
      <c r="P85" s="336"/>
      <c r="Q85" s="336"/>
      <c r="R85" s="315"/>
      <c r="S85" s="302"/>
    </row>
    <row r="86" spans="1:19" x14ac:dyDescent="0.25">
      <c r="A86" s="353"/>
      <c r="B86" s="353"/>
      <c r="C86" s="353"/>
      <c r="D86" s="302"/>
      <c r="E86" s="315"/>
      <c r="F86" s="315"/>
      <c r="G86" s="315"/>
      <c r="H86" s="315"/>
      <c r="I86" s="315"/>
      <c r="J86" s="302"/>
      <c r="K86" s="302"/>
      <c r="L86" s="331"/>
      <c r="M86" s="372">
        <f>SUM(M80:M85)</f>
        <v>1827</v>
      </c>
      <c r="N86" s="375" t="str">
        <f t="shared" ref="N86" si="27">IF(N77&gt;0,N77,"")</f>
        <v/>
      </c>
      <c r="O86" s="338"/>
      <c r="P86" s="336"/>
      <c r="Q86" s="336"/>
      <c r="R86" s="315"/>
      <c r="S86" s="302"/>
    </row>
    <row r="87" spans="1:19" x14ac:dyDescent="0.25">
      <c r="A87" s="353"/>
      <c r="B87" s="353"/>
      <c r="C87" s="353"/>
      <c r="D87" s="302"/>
      <c r="E87" s="315"/>
      <c r="F87" s="315"/>
      <c r="G87" s="315"/>
      <c r="H87" s="315"/>
      <c r="I87" s="315"/>
      <c r="J87" s="315"/>
      <c r="K87" s="315"/>
      <c r="L87" s="315"/>
      <c r="M87" s="315"/>
      <c r="N87" s="315"/>
      <c r="O87" s="338"/>
      <c r="P87" s="336"/>
      <c r="Q87" s="376"/>
      <c r="R87" s="377"/>
      <c r="S87" s="302"/>
    </row>
    <row r="88" spans="1:19" x14ac:dyDescent="0.25">
      <c r="Q88" s="267"/>
      <c r="R88" s="267"/>
    </row>
    <row r="97" spans="10:16" x14ac:dyDescent="0.25">
      <c r="J97" s="238"/>
      <c r="K97" s="238"/>
      <c r="L97" s="238"/>
      <c r="M97" s="238"/>
      <c r="N97" s="284"/>
      <c r="O97" s="238"/>
      <c r="P97" s="238"/>
    </row>
    <row r="98" spans="10:16" x14ac:dyDescent="0.25">
      <c r="J98" s="267"/>
      <c r="K98" s="267"/>
      <c r="L98" s="267"/>
      <c r="M98" s="267"/>
      <c r="N98" s="283"/>
      <c r="O98" s="267"/>
      <c r="P98" s="267"/>
    </row>
    <row r="99" spans="10:16" x14ac:dyDescent="0.25">
      <c r="J99" s="267"/>
      <c r="K99" s="267"/>
      <c r="L99" s="267"/>
      <c r="M99" s="267"/>
      <c r="N99" s="283"/>
      <c r="O99" s="267"/>
      <c r="P99" s="267"/>
    </row>
  </sheetData>
  <sheetProtection algorithmName="SHA-256" hashValue="3kr3wzrnf3Mvd7JX4lBJDr2UMrXoqRyvRKGPfJs739s=" saltValue="lMfjGZKq0bU2QOS0teBb3w==" spinCount="100000" sheet="1" objects="1" scenarios="1"/>
  <protectedRanges>
    <protectedRange sqref="F13 I13" name="Range1_1_1"/>
  </protectedRanges>
  <mergeCells count="16">
    <mergeCell ref="A3:B3"/>
    <mergeCell ref="B4:C4"/>
    <mergeCell ref="B12:C12"/>
    <mergeCell ref="E3:H3"/>
    <mergeCell ref="E4:K4"/>
    <mergeCell ref="E12:R12"/>
    <mergeCell ref="K13:L13"/>
    <mergeCell ref="P25:R25"/>
    <mergeCell ref="V3:V4"/>
    <mergeCell ref="Z3:Z4"/>
    <mergeCell ref="X3:X4"/>
    <mergeCell ref="P34:R34"/>
    <mergeCell ref="P43:R43"/>
    <mergeCell ref="P52:R52"/>
    <mergeCell ref="P61:R61"/>
    <mergeCell ref="O13:P13"/>
  </mergeCells>
  <conditionalFormatting sqref="K24">
    <cfRule type="expression" dxfId="15" priority="41">
      <formula>IF(AND($C$20*$C$10/$C$5&gt;100,$C$7=1),TRUE,FALSE)</formula>
    </cfRule>
  </conditionalFormatting>
  <conditionalFormatting sqref="M24">
    <cfRule type="expression" dxfId="14" priority="40">
      <formula>IF(AND($C$20*$C$10/$C$5&gt;100,$C$7=2),TRUE,FALSE)</formula>
    </cfRule>
  </conditionalFormatting>
  <conditionalFormatting sqref="O24">
    <cfRule type="expression" dxfId="13" priority="39">
      <formula>IF(AND($C$20*$C$10/$C$5&gt;100,$C$7=3),TRUE,FALSE)</formula>
    </cfRule>
  </conditionalFormatting>
  <conditionalFormatting sqref="J24">
    <cfRule type="expression" dxfId="12" priority="29">
      <formula>IF($C$20*$C$10/$C$5&lt;=100,TRUE,FALSE)</formula>
    </cfRule>
  </conditionalFormatting>
  <conditionalFormatting sqref="C9">
    <cfRule type="expression" dxfId="11" priority="27">
      <formula>IF(OR(AND($C$8="Yes",$C$9=0),AND($C$8="No",$C$9&gt;0)),TRUE,FALSE)</formula>
    </cfRule>
  </conditionalFormatting>
  <conditionalFormatting sqref="J26:N31">
    <cfRule type="expression" dxfId="10" priority="5">
      <formula>IF($C$7&gt;=5,TRUE, FALSE)</formula>
    </cfRule>
  </conditionalFormatting>
  <conditionalFormatting sqref="J35:N40">
    <cfRule type="expression" dxfId="9" priority="4">
      <formula>IF($C$7=4,TRUE, FALSE)</formula>
    </cfRule>
  </conditionalFormatting>
  <conditionalFormatting sqref="J44:N49">
    <cfRule type="expression" dxfId="8" priority="3">
      <formula>IF($C$7=3,TRUE, FALSE)</formula>
    </cfRule>
  </conditionalFormatting>
  <conditionalFormatting sqref="J53:N58">
    <cfRule type="expression" dxfId="7" priority="2">
      <formula>IF($C$7=2,TRUE, FALSE)</formula>
    </cfRule>
  </conditionalFormatting>
  <conditionalFormatting sqref="J62:N67">
    <cfRule type="expression" dxfId="6" priority="1">
      <formula>IF($C$7=1,TRUE, FALSE)</formula>
    </cfRule>
  </conditionalFormatting>
  <dataValidations count="2">
    <dataValidation type="list" allowBlank="1" showInputMessage="1" showErrorMessage="1" sqref="C8" xr:uid="{C57015EF-2105-4B8F-A41D-A7F92DCF5F13}">
      <formula1>$Z$5:$Z$7</formula1>
    </dataValidation>
    <dataValidation type="list" allowBlank="1" showInputMessage="1" showErrorMessage="1" sqref="C7" xr:uid="{3933CDE7-A32F-49CD-9997-28A4E225C9C2}">
      <formula1>$X$5:$X$45</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21" id="{1FEDA248-1E01-4A66-8797-FFDEC63F5F77}">
            <xm:f>IF('Borrowing expenses'!R29="No",TRUE,FALSE)</xm:f>
            <x14:dxf>
              <font>
                <b/>
                <i val="0"/>
                <color auto="1"/>
              </font>
              <fill>
                <patternFill>
                  <bgColor rgb="FF66FF33"/>
                </patternFill>
              </fill>
            </x14:dxf>
          </x14:cfRule>
          <xm:sqref>K3 N3:O3</xm:sqref>
        </x14:conditionalFormatting>
        <x14:conditionalFormatting xmlns:xm="http://schemas.microsoft.com/office/excel/2006/main">
          <x14:cfRule type="expression" priority="42" id="{96475969-3771-4A9F-A159-740445402C35}">
            <xm:f>-IF(C13='Borrowing expenses'!E34,TRUE,FALSE)</xm:f>
            <x14:dxf>
              <fill>
                <patternFill>
                  <bgColor rgb="FF99FF66"/>
                </patternFill>
              </fill>
            </x14:dxf>
          </x14:cfRule>
          <xm:sqref>C13:C20</xm:sqref>
        </x14:conditionalFormatting>
        <x14:conditionalFormatting xmlns:xm="http://schemas.microsoft.com/office/excel/2006/main">
          <x14:cfRule type="expression" priority="246" id="{1FEDA248-1E01-4A66-8797-FFDEC63F5F77}">
            <xm:f>IF('Borrowing expenses'!E29="No",TRUE,FALSE)</xm:f>
            <x14:dxf>
              <font>
                <b/>
                <i val="0"/>
                <color auto="1"/>
              </font>
              <fill>
                <patternFill>
                  <bgColor rgb="FF66FF33"/>
                </patternFill>
              </fill>
            </x14:dxf>
          </x14:cfRule>
          <xm:sqref>A3:B3</xm:sqref>
        </x14:conditionalFormatting>
        <x14:conditionalFormatting xmlns:xm="http://schemas.microsoft.com/office/excel/2006/main">
          <x14:cfRule type="expression" priority="33" id="{1E43703A-D921-47C3-9C50-8F149B21AA5B}">
            <xm:f>IF(C5='Borrowing expenses'!E26,TRUE,FALSE)</xm:f>
            <x14:dxf>
              <fill>
                <patternFill>
                  <bgColor rgb="FF99FF66"/>
                </patternFill>
              </fill>
            </x14:dxf>
          </x14:cfRule>
          <xm:sqref>C5:C10</xm:sqref>
        </x14:conditionalFormatting>
        <x14:conditionalFormatting xmlns:xm="http://schemas.microsoft.com/office/excel/2006/main">
          <x14:cfRule type="expression" priority="284" id="{C039A8FC-4A8C-4CA1-9F7F-34CFFAAA8B3E}">
            <xm:f>IF($C$21=' Reference module'!$D$1159,TRUE,FALSE)</xm:f>
            <x14:dxf>
              <fill>
                <patternFill>
                  <bgColor rgb="FF99FF66"/>
                </patternFill>
              </fill>
            </x14:dxf>
          </x14:cfRule>
          <xm:sqref>C21</xm:sqref>
        </x14:conditionalFormatting>
        <x14:conditionalFormatting xmlns:xm="http://schemas.microsoft.com/office/excel/2006/main">
          <x14:cfRule type="expression" priority="287" id="{1FEDA248-1E01-4A66-8797-FFDEC63F5F77}">
            <xm:f>IF('Borrowing expenses'!J29="No",TRUE,FALSE)</xm:f>
            <x14:dxf>
              <font>
                <b/>
                <i val="0"/>
                <color auto="1"/>
              </font>
              <fill>
                <patternFill>
                  <bgColor rgb="FF66FF33"/>
                </patternFill>
              </fill>
            </x14:dxf>
          </x14:cfRule>
          <xm:sqref>E3</xm:sqref>
        </x14:conditionalFormatting>
      </x14:conditionalFormattings>
    </ext>
    <ext xmlns:x14="http://schemas.microsoft.com/office/spreadsheetml/2009/9/main" uri="{CCE6A557-97BC-4b89-ADB6-D9C93CAAB3DF}">
      <x14:dataValidations xmlns:xm="http://schemas.microsoft.com/office/excel/2006/main" count="1">
        <x14:dataValidation type="decimal" errorStyle="warning" allowBlank="1" showInputMessage="1" showErrorMessage="1" errorTitle="Please check this amount." error="Stamp duty on mortgage registration is:_x000a_- different to the stamp duty charged by your state government on transfer of your property._x000a_- usually no more than a few hundred dollars and would have been passed on by your lender." xr:uid="{57B0D9F5-7716-40FF-A491-742362FAEA5E}">
          <x14:formula1>
            <xm:f>' Reference module'!C725</xm:f>
          </x14:formula1>
          <x14:formula2>
            <xm:f>' Reference module'!C726</xm:f>
          </x14:formula2>
          <xm:sqref>C21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45fdeb8-5cc0-4b70-a18c-82e60e7ed47a">RXM6XP5Z2FEE-310876494-250</_dlc_DocId>
    <_dlc_DocIdUrl xmlns="b45fdeb8-5cc0-4b70-a18c-82e60e7ed47a">
      <Url>https://atooffice.sharepoint.com/sites/Individuals-And-Intermediaries/_layouts/15/DocIdRedir.aspx?ID=RXM6XP5Z2FEE-310876494-250</Url>
      <Description>RXM6XP5Z2FEE-310876494-250</Description>
    </_dlc_DocIdUrl>
    <_dlc_DocIdPersistId xmlns="b45fdeb8-5cc0-4b70-a18c-82e60e7ed4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A33D7C2B6EDEF4C872105B91D84D8FA" ma:contentTypeVersion="4" ma:contentTypeDescription="Create a new document." ma:contentTypeScope="" ma:versionID="3f38b2943d3db704bd84e05bb5b71742">
  <xsd:schema xmlns:xsd="http://www.w3.org/2001/XMLSchema" xmlns:xs="http://www.w3.org/2001/XMLSchema" xmlns:p="http://schemas.microsoft.com/office/2006/metadata/properties" xmlns:ns2="b45fdeb8-5cc0-4b70-a18c-82e60e7ed47a" xmlns:ns3="71f44e9a-6fde-4d24-af65-2f27707701e9" targetNamespace="http://schemas.microsoft.com/office/2006/metadata/properties" ma:root="true" ma:fieldsID="d16915ba48205e59cf3bd88c5d9c103f" ns2:_="" ns3:_="">
    <xsd:import namespace="b45fdeb8-5cc0-4b70-a18c-82e60e7ed47a"/>
    <xsd:import namespace="71f44e9a-6fde-4d24-af65-2f27707701e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5fdeb8-5cc0-4b70-a18c-82e60e7ed47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1f44e9a-6fde-4d24-af65-2f27707701e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B1F48-0532-4209-AEF6-D32716D9B85D}">
  <ds:schemaRefs>
    <ds:schemaRef ds:uri="http://purl.org/dc/terms/"/>
    <ds:schemaRef ds:uri="http://purl.org/dc/dcmitype/"/>
    <ds:schemaRef ds:uri="b45fdeb8-5cc0-4b70-a18c-82e60e7ed47a"/>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1f44e9a-6fde-4d24-af65-2f27707701e9"/>
    <ds:schemaRef ds:uri="http://www.w3.org/XML/1998/namespace"/>
  </ds:schemaRefs>
</ds:datastoreItem>
</file>

<file path=customXml/itemProps2.xml><?xml version="1.0" encoding="utf-8"?>
<ds:datastoreItem xmlns:ds="http://schemas.openxmlformats.org/officeDocument/2006/customXml" ds:itemID="{552A29B5-8B8C-4505-9B23-3CC4CBD13297}">
  <ds:schemaRefs>
    <ds:schemaRef ds:uri="http://schemas.microsoft.com/sharepoint/v3/contenttype/forms"/>
  </ds:schemaRefs>
</ds:datastoreItem>
</file>

<file path=customXml/itemProps3.xml><?xml version="1.0" encoding="utf-8"?>
<ds:datastoreItem xmlns:ds="http://schemas.openxmlformats.org/officeDocument/2006/customXml" ds:itemID="{B9A2EB9F-1A29-4CDD-9DE3-83AA128E5C12}">
  <ds:schemaRefs>
    <ds:schemaRef ds:uri="http://schemas.microsoft.com/sharepoint/events"/>
  </ds:schemaRefs>
</ds:datastoreItem>
</file>

<file path=customXml/itemProps4.xml><?xml version="1.0" encoding="utf-8"?>
<ds:datastoreItem xmlns:ds="http://schemas.openxmlformats.org/officeDocument/2006/customXml" ds:itemID="{A47C1F72-CD9C-41E8-8DE0-4E9BD82DB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5fdeb8-5cc0-4b70-a18c-82e60e7ed47a"/>
    <ds:schemaRef ds:uri="71f44e9a-6fde-4d24-af65-2f27707701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Borrowing expenses</vt:lpstr>
      <vt:lpstr>Version control and About</vt:lpstr>
      <vt:lpstr> Reference module</vt:lpstr>
      <vt:lpstr>Test module</vt:lpstr>
      <vt:lpstr>'Borrowing expenses'!Print_Area</vt:lpstr>
      <vt:lpstr>'Borrowing expenses'!Print_Titles</vt:lpstr>
      <vt:lpstr>RowTitle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2024-05-20T00:08:13Z</cp:lastPrinted>
  <dcterms:created xsi:type="dcterms:W3CDTF">2020-08-12T05:35:06Z</dcterms:created>
  <dcterms:modified xsi:type="dcterms:W3CDTF">2024-06-28T05:17:20Z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0x0101008A33D7C2B6EDEF4C872105B91D84D8FA</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28d57dc3-4882-48df-bc73-dcdb8ac1bc4c</vt:lpwstr>
  </property>
  <property fmtid="{D5CDD505-2E9C-101B-9397-08002B2CF9AE}" pid="6" name="Security classification">
    <vt:lpwstr>1;#OFFICIAL|5d128361-bbb7-4b9a-ac60-b26612a0ec1b</vt:lpwstr>
  </property>
</Properties>
</file>